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6330A883-AAAF-4CBF-8AB1-18B65557198F}" xr6:coauthVersionLast="47" xr6:coauthVersionMax="47" xr10:uidLastSave="{00000000-0000-0000-0000-000000000000}"/>
  <bookViews>
    <workbookView xWindow="-120" yWindow="-120" windowWidth="20730" windowHeight="11310" firstSheet="1" activeTab="1" xr2:uid="{00000000-000D-0000-FFFF-FFFF00000000}"/>
  </bookViews>
  <sheets>
    <sheet name="1.13" sheetId="1" state="hidden" r:id="rId1"/>
    <sheet name="1.13 (2)" sheetId="2" r:id="rId2"/>
  </sheets>
  <externalReferences>
    <externalReference r:id="rId3"/>
    <externalReference r:id="rId4"/>
  </externalReferences>
  <definedNames>
    <definedName name="_xlnm.Print_Area" localSheetId="0">'1.13'!$N$92:$N$99</definedName>
    <definedName name="_xlnm.Print_Area" localSheetId="1">'1.13 (2)'!$A$1:$AC$119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80" i="2" l="1"/>
  <c r="AC21" i="2"/>
  <c r="AC22" i="2"/>
  <c r="AC95" i="2"/>
  <c r="AC94" i="2"/>
  <c r="AC81" i="2"/>
  <c r="AC66" i="2"/>
  <c r="AC58" i="2"/>
  <c r="AC65" i="2" l="1"/>
  <c r="AE24" i="1" l="1"/>
  <c r="AC102" i="2" l="1"/>
  <c r="AC101" i="2"/>
  <c r="AC99" i="2"/>
  <c r="AC98" i="2"/>
  <c r="AC97" i="2"/>
  <c r="AC96" i="2"/>
  <c r="AC49" i="2"/>
  <c r="AC19" i="1"/>
  <c r="AF78" i="1" l="1"/>
  <c r="AD65" i="1" l="1"/>
  <c r="AF47" i="1"/>
  <c r="AF35" i="1"/>
  <c r="AE32" i="1" l="1"/>
  <c r="AD66" i="1" l="1"/>
  <c r="AD67" i="1" s="1"/>
  <c r="AD68" i="1" s="1"/>
  <c r="AE85" i="1"/>
  <c r="AF86" i="1" s="1"/>
  <c r="AC67" i="1" s="1"/>
  <c r="AG84" i="1"/>
  <c r="AC82" i="1" l="1"/>
  <c r="AF67" i="1"/>
  <c r="AC68" i="1"/>
  <c r="AC51" i="1"/>
  <c r="AC37" i="1"/>
  <c r="AC23" i="1" l="1"/>
  <c r="AC84" i="1" s="1"/>
  <c r="AE86" i="1" s="1"/>
  <c r="AD51" i="1" l="1"/>
  <c r="AD52" i="1" s="1"/>
  <c r="AD53" i="1" s="1"/>
  <c r="AD62" i="1"/>
  <c r="AD63" i="1" s="1"/>
  <c r="AD64" i="1" s="1"/>
  <c r="AD60" i="1"/>
  <c r="AD61" i="1" s="1"/>
  <c r="AF46" i="1"/>
  <c r="AG46" i="1" s="1"/>
  <c r="AD49" i="1" l="1"/>
  <c r="AE49" i="1" s="1"/>
  <c r="AE50" i="1" s="1"/>
  <c r="AF34" i="1"/>
  <c r="AG34" i="1" s="1"/>
  <c r="AG35" i="1" s="1"/>
  <c r="AF32" i="1" l="1"/>
  <c r="AF33" i="1" s="1"/>
  <c r="AE19" i="1" l="1"/>
  <c r="AF19" i="1" s="1"/>
  <c r="AF20" i="1" s="1"/>
  <c r="AD78" i="1" l="1"/>
  <c r="AD79" i="1" s="1"/>
  <c r="AE77" i="1"/>
  <c r="AE78" i="1" s="1"/>
  <c r="AE79" i="1" s="1"/>
  <c r="AD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Lastenia Nunez Reyes</author>
  </authors>
  <commentList>
    <comment ref="N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Ana Lastenia Nunez Reyes:</t>
        </r>
        <r>
          <rPr>
            <sz val="9"/>
            <color indexed="81"/>
            <rFont val="Tahoma"/>
            <family val="2"/>
          </rPr>
          <t xml:space="preserve">
¿El levantamiento no es primero que el mantenimiento? También le falta el verbo.  Por ejemplo, realizar….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Lastenia Nunez Reyes</author>
  </authors>
  <commentList>
    <comment ref="N21" authorId="0" shapeId="0" xr:uid="{E92F44E8-14EB-4AB1-B9F3-97050F385CEF}">
      <text>
        <r>
          <rPr>
            <b/>
            <sz val="9"/>
            <color indexed="81"/>
            <rFont val="Tahoma"/>
            <family val="2"/>
          </rPr>
          <t>Ana Lastenia Nunez Reyes:</t>
        </r>
        <r>
          <rPr>
            <sz val="9"/>
            <color indexed="81"/>
            <rFont val="Tahoma"/>
            <family val="2"/>
          </rPr>
          <t xml:space="preserve">
¿El levantamiento no es primero que el mantenimiento? También le falta el verbo.  Por ejemplo, realizar….</t>
        </r>
      </text>
    </comment>
  </commentList>
</comments>
</file>

<file path=xl/sharedStrings.xml><?xml version="1.0" encoding="utf-8"?>
<sst xmlns="http://schemas.openxmlformats.org/spreadsheetml/2006/main" count="768" uniqueCount="139">
  <si>
    <t>MINERD</t>
  </si>
  <si>
    <t>Unidad Rectora:</t>
  </si>
  <si>
    <t>Unidad Ejecutora:</t>
  </si>
  <si>
    <t>Eje estratégico:</t>
  </si>
  <si>
    <t>Objetivo:</t>
  </si>
  <si>
    <t>Estrategia:</t>
  </si>
  <si>
    <t xml:space="preserve">Resultado Efecto </t>
  </si>
  <si>
    <t>Producto</t>
  </si>
  <si>
    <t>Indicador</t>
  </si>
  <si>
    <t>LÍnea base</t>
  </si>
  <si>
    <t>Meta Trimestral</t>
  </si>
  <si>
    <t>Meta Total</t>
  </si>
  <si>
    <t>Medio de verificación</t>
  </si>
  <si>
    <t>Responsable</t>
  </si>
  <si>
    <t>No.</t>
  </si>
  <si>
    <t xml:space="preserve">Actividades </t>
  </si>
  <si>
    <t>Cantidad actividades</t>
  </si>
  <si>
    <t>Involucrados</t>
  </si>
  <si>
    <t>Cronograma</t>
  </si>
  <si>
    <t>Presupuesto</t>
  </si>
  <si>
    <t>Ene-Mar</t>
  </si>
  <si>
    <t>Abr-Jun</t>
  </si>
  <si>
    <t>jul-Sept</t>
  </si>
  <si>
    <t>Oct-Dic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</si>
  <si>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</si>
  <si>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</si>
  <si>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</si>
  <si>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</si>
  <si>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</si>
  <si>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</si>
  <si>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</si>
  <si>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</si>
  <si>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</si>
  <si>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</si>
  <si>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</si>
  <si>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</si>
  <si>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MATRIZ POA 2023</t>
  </si>
  <si>
    <t>Institutos Descentralizados</t>
  </si>
  <si>
    <t>Instituto Nacional de Educación Física (INEFI)</t>
  </si>
  <si>
    <t>1. Mejoramiento sostenido de la Calidad del servicio de educación.</t>
  </si>
  <si>
    <t xml:space="preserve">1. Garantizar que los niños/as y jóvenes completen la educación inicial, primaria y secundaria, que ha de ser equitativa, inclusiva y de calidad. </t>
  </si>
  <si>
    <t>1. Ampliación del acceso, permanencia, pertinencia y promoción de los niveles inicial, primario y secundario.</t>
  </si>
  <si>
    <t>6.  Reducidos los niveles de abandono, repitencia y Sobreedad en los niveles primario y secundario.</t>
  </si>
  <si>
    <t xml:space="preserve">Habilitar las infraestructuras deportivas en los centros  educativos. </t>
  </si>
  <si>
    <t>1</t>
  </si>
  <si>
    <t>Acompañar a los docentes de educación física, en el proceso de enseñanza-aprendizaje.</t>
  </si>
  <si>
    <t xml:space="preserve">Convocar la participación de docentes de Educación Física en eventos Educativos Nacionales e Internacionales </t>
  </si>
  <si>
    <t>Realización de evento para la entrega de medalla al mérito magisterial de educación física</t>
  </si>
  <si>
    <t>Desfile Escolar</t>
  </si>
  <si>
    <t>Gimnasia General</t>
  </si>
  <si>
    <t>Intramuros Deportivos</t>
  </si>
  <si>
    <t xml:space="preserve">Convivencias Deportivas </t>
  </si>
  <si>
    <t>Campamentos de Verano</t>
  </si>
  <si>
    <t xml:space="preserve">Normativa nacional para la valoración de la aptitud física </t>
  </si>
  <si>
    <t xml:space="preserve">Juegos Regionales </t>
  </si>
  <si>
    <t>Habilitar los Cubles y CIDE.</t>
  </si>
  <si>
    <t>Equipamiento de los clubes escolares en deporte escolar para los niveles educativos de primaria y secundaria.</t>
  </si>
  <si>
    <t xml:space="preserve">Direccion y Coordinación </t>
  </si>
  <si>
    <t xml:space="preserve"> Pago de servicios básicos.</t>
  </si>
  <si>
    <t>Adquisición de seguros, combustible, lubricantes, alquiler y mantenimiento para vehículos.</t>
  </si>
  <si>
    <t>Adquisición de material gastable y mantenimiento de la oficina.</t>
  </si>
  <si>
    <t>Realización de conmemoración de fechas importantes.</t>
  </si>
  <si>
    <t xml:space="preserve">Equipamiento de mobiliario y equipos tecnológicos. </t>
  </si>
  <si>
    <t xml:space="preserve">Mesa de Trabajo para la revisión del Diseño de Programas y Proyectos
</t>
  </si>
  <si>
    <t>Personal de INEFI, orientado y actualizado.</t>
  </si>
  <si>
    <t xml:space="preserve">Juegos Deportivos Ecolares Nacionales </t>
  </si>
  <si>
    <t xml:space="preserve">Adquisiion de servicios de Mantenimiento </t>
  </si>
  <si>
    <t>Torneos Nacionales 8 Deportes</t>
  </si>
  <si>
    <r>
      <rPr>
        <b/>
        <sz val="10"/>
        <rFont val="Calibri Light"/>
        <family val="2"/>
        <scheme val="major"/>
      </rPr>
      <t>Capacitaciones y Talleres:</t>
    </r>
    <r>
      <rPr>
        <sz val="10"/>
        <rFont val="Calibri Light"/>
        <family val="2"/>
        <scheme val="major"/>
      </rPr>
      <t xml:space="preserve"> Desfile Escolar , Deporte Escolar,Juegos Pre-Deportivo, Clubes Escolares,Centro de Iniciación Deportiva</t>
    </r>
  </si>
  <si>
    <t>Capacitacion de entrenamiento en 8 Juegos del Programa INDOMITARD</t>
  </si>
  <si>
    <t>Programa INDOMITA RD</t>
  </si>
  <si>
    <t>Cantidad de Estudiantes que reciven servicios en los CIDE</t>
  </si>
  <si>
    <t>Cantidad de estudiantes beneficiados de educación física y recreativa escolar.</t>
  </si>
  <si>
    <t>Estudiantes reciben servicios de educación física y recreativa escolar</t>
  </si>
  <si>
    <t>Cantidad de docentes beneficiados con servicios de capacitacion y actualizacion docente en educacion fisica</t>
  </si>
  <si>
    <t xml:space="preserve">Cantidad  instalaciones deportivas habilitadas en los centros educativos </t>
  </si>
  <si>
    <t>Cantidad de estudiantes beneficiados con los juegos deportivos escolares nacionales</t>
  </si>
  <si>
    <t xml:space="preserve">Clubes y CIDES creados o habilitados </t>
  </si>
  <si>
    <t>Comlocar las actividade en orden logico que seran ejecutadas y colocarle las metas al indicador</t>
  </si>
  <si>
    <t>En lasa actividades el verbo es en infinitivo eje: realizar, ejecutar, crear. Etc</t>
  </si>
  <si>
    <t>Realizar Levantamiento de Infraestructura en los Centros Educativos 18 Regionales</t>
  </si>
  <si>
    <t>Informe Ejecutivo</t>
  </si>
  <si>
    <t xml:space="preserve">Departamento de Instalaciones Deportivas </t>
  </si>
  <si>
    <t>Realizar Mantenimiento infraestructura deportiva en los centros educativos 18 Regionales</t>
  </si>
  <si>
    <t>2</t>
  </si>
  <si>
    <t>3</t>
  </si>
  <si>
    <t>Direccion Docente</t>
  </si>
  <si>
    <t>Realización de acompañamientos a los técnicos en los 122 distritos educativos.</t>
  </si>
  <si>
    <t>Realización de acompañamientos a los docentes de educación física de los niveles primario y secundario en  las 18 regionales.</t>
  </si>
  <si>
    <t>Entrega de Kit Didactico educativo a los Docente de educacion Fisica en las 18 regionales</t>
  </si>
  <si>
    <t>Concurso de Clases de Calidad de Educacion Fisica</t>
  </si>
  <si>
    <t>Congreso Nacional en Ciencias y Tecnicas de Educacion Fisica</t>
  </si>
  <si>
    <t>Direccion Tecnica</t>
  </si>
  <si>
    <t>Direecion Docente</t>
  </si>
  <si>
    <t xml:space="preserve">Informe Ejecutivo </t>
  </si>
  <si>
    <t xml:space="preserve">Creación de centro de iniciación deportiva para la concentración de estudiantes </t>
  </si>
  <si>
    <t>8</t>
  </si>
  <si>
    <t>4</t>
  </si>
  <si>
    <t>5</t>
  </si>
  <si>
    <t>6</t>
  </si>
  <si>
    <t>7</t>
  </si>
  <si>
    <t>Alineacion con PEI MINERD</t>
  </si>
  <si>
    <t>Realizar Desfile Escolar</t>
  </si>
  <si>
    <t>Realizar Campamentos de Verano</t>
  </si>
  <si>
    <t>Fortalecimiento Institucional</t>
  </si>
  <si>
    <t>INEFI</t>
  </si>
  <si>
    <t>9</t>
  </si>
  <si>
    <t>Suministro de Cocina y Almacen</t>
  </si>
  <si>
    <t>10</t>
  </si>
  <si>
    <t>Vestimenta para el personal</t>
  </si>
  <si>
    <t>11</t>
  </si>
  <si>
    <t>Minibus y Camioneta</t>
  </si>
  <si>
    <t>12</t>
  </si>
  <si>
    <t xml:space="preserve">Realizar la construccion de 10 Techados </t>
  </si>
  <si>
    <t xml:space="preserve">Cantidad Techados Centros Educativos
</t>
  </si>
  <si>
    <t>Congreso FIEP</t>
  </si>
  <si>
    <t xml:space="preserve">Realizar Campamento Recreativo Ecologico </t>
  </si>
  <si>
    <t xml:space="preserve">Realizar Festival Recreativo </t>
  </si>
  <si>
    <t>Realizar Liga Intercolegial Ajedrez, Baloncesto, Futbol, Voleibol</t>
  </si>
  <si>
    <t xml:space="preserve">Realizar Festival de Deporte Adaptado </t>
  </si>
  <si>
    <t xml:space="preserve">Realizar Torneo de Atletismo Escolar </t>
  </si>
  <si>
    <t xml:space="preserve">Realizar Festival Escolar de Tenis de Mesa </t>
  </si>
  <si>
    <t>Realizar Festival Escolar de Futbol</t>
  </si>
  <si>
    <t>Realizar Festival Escolar Basket 3x3</t>
  </si>
  <si>
    <t>Realizar Rally de Baseball</t>
  </si>
  <si>
    <t>13</t>
  </si>
  <si>
    <t>Realizar  Festival de Gimnasia Escolar</t>
  </si>
  <si>
    <t xml:space="preserve">Simpocio CIDE </t>
  </si>
  <si>
    <t xml:space="preserve">Obras </t>
  </si>
  <si>
    <t>Remozamiento Edificio INEFI</t>
  </si>
  <si>
    <t xml:space="preserve">   </t>
  </si>
  <si>
    <t>14</t>
  </si>
  <si>
    <t xml:space="preserve">Gestion de Eventos Institucionales </t>
  </si>
  <si>
    <t xml:space="preserve">    </t>
  </si>
  <si>
    <t>MINERD
 INEFI</t>
  </si>
  <si>
    <t>Liga de Baloncesto Colegial</t>
  </si>
  <si>
    <t>Congreso Internacional de Gerencia Deportiva</t>
  </si>
  <si>
    <t xml:space="preserve">Juegos Deportivos Escolares Nacionales 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</si>
  <si>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Lic. Alberto Atilio Rodriguez Mella</t>
    </r>
    <r>
      <rPr>
        <sz val="11"/>
        <color theme="1"/>
        <rFont val="Calibri"/>
        <family val="2"/>
        <scheme val="minor"/>
      </rPr>
      <t xml:space="preserve">
Director Ejecutivo del Instituto Nacional de Educacion Fisica (INEFI)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</si>
</sst>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 Light"/>
      <family val="2"/>
      <scheme val="maj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sz val="2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3876"/>
        <bgColor rgb="FF00387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0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textRotation="90" wrapText="1" readingOrder="1"/>
    </xf>
    <xf numFmtId="49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0" fontId="1" fillId="0" borderId="9" xfId="0" applyFont="1" applyBorder="1"/>
    <xf numFmtId="4" fontId="8" fillId="0" borderId="9" xfId="0" applyNumberFormat="1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1" fillId="0" borderId="9" xfId="0" applyFont="1" applyBorder="1" applyAlignment="1">
      <alignment wrapText="1"/>
    </xf>
    <xf numFmtId="3" fontId="8" fillId="0" borderId="9" xfId="0" applyNumberFormat="1" applyFont="1" applyBorder="1" applyAlignment="1">
      <alignment vertical="center" wrapText="1"/>
    </xf>
    <xf numFmtId="9" fontId="8" fillId="0" borderId="9" xfId="0" applyNumberFormat="1" applyFont="1" applyBorder="1" applyAlignment="1">
      <alignment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4" fontId="8" fillId="0" borderId="9" xfId="0" applyNumberFormat="1" applyFont="1" applyBorder="1" applyAlignment="1">
      <alignment vertical="center" wrapText="1"/>
    </xf>
    <xf numFmtId="0" fontId="1" fillId="0" borderId="0" xfId="1" applyFont="1"/>
    <xf numFmtId="0" fontId="12" fillId="0" borderId="0" xfId="2" applyFont="1" applyAlignment="1">
      <alignment horizontal="center" vertical="center" wrapText="1" readingOrder="1"/>
    </xf>
    <xf numFmtId="0" fontId="11" fillId="0" borderId="0" xfId="2" applyFont="1"/>
    <xf numFmtId="0" fontId="12" fillId="0" borderId="0" xfId="2" applyFont="1" applyAlignment="1">
      <alignment vertical="center" wrapText="1" readingOrder="1"/>
    </xf>
    <xf numFmtId="0" fontId="11" fillId="0" borderId="0" xfId="2" applyFont="1" applyAlignment="1">
      <alignment readingOrder="1"/>
    </xf>
    <xf numFmtId="0" fontId="1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vertical="center" wrapText="1"/>
    </xf>
    <xf numFmtId="0" fontId="0" fillId="0" borderId="9" xfId="0" applyBorder="1"/>
    <xf numFmtId="0" fontId="8" fillId="3" borderId="9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 readingOrder="1"/>
    </xf>
    <xf numFmtId="0" fontId="14" fillId="0" borderId="10" xfId="2" applyFont="1" applyBorder="1" applyAlignment="1">
      <alignment horizontal="left" vertical="center" wrapText="1" readingOrder="1"/>
    </xf>
    <xf numFmtId="0" fontId="1" fillId="4" borderId="0" xfId="0" applyFont="1" applyFill="1"/>
    <xf numFmtId="0" fontId="8" fillId="3" borderId="8" xfId="0" applyFont="1" applyFill="1" applyBorder="1" applyAlignment="1">
      <alignment horizontal="left" vertical="center" wrapText="1"/>
    </xf>
    <xf numFmtId="0" fontId="1" fillId="5" borderId="9" xfId="0" applyFont="1" applyFill="1" applyBorder="1"/>
    <xf numFmtId="4" fontId="1" fillId="0" borderId="0" xfId="0" applyNumberFormat="1" applyFont="1"/>
    <xf numFmtId="0" fontId="1" fillId="3" borderId="9" xfId="0" applyFont="1" applyFill="1" applyBorder="1"/>
    <xf numFmtId="0" fontId="6" fillId="3" borderId="9" xfId="0" applyFont="1" applyFill="1" applyBorder="1" applyAlignment="1">
      <alignment vertical="center" wrapText="1"/>
    </xf>
    <xf numFmtId="0" fontId="1" fillId="5" borderId="9" xfId="0" applyFont="1" applyFill="1" applyBorder="1" applyAlignment="1">
      <alignment vertical="center" wrapText="1"/>
    </xf>
    <xf numFmtId="4" fontId="0" fillId="0" borderId="0" xfId="0" applyNumberFormat="1"/>
    <xf numFmtId="49" fontId="8" fillId="3" borderId="9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center" readingOrder="1"/>
    </xf>
    <xf numFmtId="0" fontId="1" fillId="3" borderId="9" xfId="0" applyFont="1" applyFill="1" applyBorder="1" applyAlignment="1">
      <alignment vertical="center" wrapText="1"/>
    </xf>
    <xf numFmtId="43" fontId="0" fillId="0" borderId="0" xfId="3" applyFont="1"/>
    <xf numFmtId="43" fontId="0" fillId="0" borderId="0" xfId="0" applyNumberFormat="1"/>
    <xf numFmtId="4" fontId="1" fillId="0" borderId="0" xfId="1" applyNumberFormat="1" applyFont="1"/>
    <xf numFmtId="43" fontId="1" fillId="0" borderId="0" xfId="3" applyFont="1"/>
    <xf numFmtId="43" fontId="3" fillId="0" borderId="0" xfId="3" applyFont="1"/>
    <xf numFmtId="0" fontId="8" fillId="3" borderId="8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3" fontId="8" fillId="3" borderId="8" xfId="0" applyNumberFormat="1" applyFont="1" applyFill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43" fontId="0" fillId="0" borderId="9" xfId="3" applyFont="1" applyBorder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 readingOrder="1"/>
    </xf>
    <xf numFmtId="0" fontId="8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3" fontId="8" fillId="3" borderId="0" xfId="0" applyNumberFormat="1" applyFont="1" applyFill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" fillId="3" borderId="0" xfId="0" applyFont="1" applyFill="1"/>
    <xf numFmtId="4" fontId="8" fillId="0" borderId="0" xfId="0" applyNumberFormat="1" applyFont="1" applyAlignment="1">
      <alignment vertical="center"/>
    </xf>
    <xf numFmtId="3" fontId="0" fillId="0" borderId="0" xfId="0" applyNumberFormat="1"/>
    <xf numFmtId="0" fontId="19" fillId="0" borderId="0" xfId="0" applyFont="1"/>
    <xf numFmtId="43" fontId="0" fillId="0" borderId="9" xfId="3" applyFont="1" applyFill="1" applyBorder="1"/>
    <xf numFmtId="0" fontId="1" fillId="6" borderId="9" xfId="0" applyFont="1" applyFill="1" applyBorder="1"/>
    <xf numFmtId="0" fontId="1" fillId="6" borderId="9" xfId="0" applyFont="1" applyFill="1" applyBorder="1" applyAlignment="1">
      <alignment vertical="center" wrapText="1"/>
    </xf>
    <xf numFmtId="0" fontId="18" fillId="0" borderId="9" xfId="0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0" fontId="8" fillId="0" borderId="9" xfId="4" applyNumberFormat="1" applyFont="1" applyBorder="1" applyAlignment="1">
      <alignment horizontal="center" vertical="center" wrapText="1"/>
    </xf>
    <xf numFmtId="3" fontId="1" fillId="0" borderId="0" xfId="1" applyNumberFormat="1" applyFont="1"/>
    <xf numFmtId="0" fontId="1" fillId="7" borderId="9" xfId="0" applyFont="1" applyFill="1" applyBorder="1"/>
    <xf numFmtId="0" fontId="0" fillId="0" borderId="18" xfId="0" applyBorder="1"/>
    <xf numFmtId="0" fontId="7" fillId="2" borderId="1" xfId="0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3" xfId="0" applyFont="1" applyFill="1" applyBorder="1" applyAlignment="1">
      <alignment horizontal="center" vertical="center" wrapText="1" readingOrder="1"/>
    </xf>
    <xf numFmtId="0" fontId="7" fillId="2" borderId="4" xfId="0" applyFont="1" applyFill="1" applyBorder="1" applyAlignment="1">
      <alignment horizontal="center" vertical="center" wrapText="1" readingOrder="1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 readingOrder="1"/>
    </xf>
    <xf numFmtId="0" fontId="7" fillId="2" borderId="6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3" fontId="8" fillId="3" borderId="8" xfId="0" applyNumberFormat="1" applyFont="1" applyFill="1" applyBorder="1" applyAlignment="1">
      <alignment horizontal="center" vertical="center" wrapText="1"/>
    </xf>
    <xf numFmtId="3" fontId="8" fillId="3" borderId="10" xfId="0" applyNumberFormat="1" applyFont="1" applyFill="1" applyBorder="1" applyAlignment="1">
      <alignment horizontal="center" vertical="center" wrapText="1"/>
    </xf>
    <xf numFmtId="3" fontId="8" fillId="3" borderId="11" xfId="0" applyNumberFormat="1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/>
    </xf>
    <xf numFmtId="4" fontId="8" fillId="0" borderId="10" xfId="0" applyNumberFormat="1" applyFont="1" applyBorder="1" applyAlignment="1">
      <alignment horizontal="center" vertical="center"/>
    </xf>
    <xf numFmtId="4" fontId="8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8" fillId="0" borderId="8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3" fontId="8" fillId="3" borderId="12" xfId="0" applyNumberFormat="1" applyFont="1" applyFill="1" applyBorder="1" applyAlignment="1">
      <alignment horizontal="center" vertical="center" wrapText="1"/>
    </xf>
    <xf numFmtId="3" fontId="8" fillId="3" borderId="15" xfId="0" applyNumberFormat="1" applyFont="1" applyFill="1" applyBorder="1" applyAlignment="1">
      <alignment horizontal="center" vertical="center" wrapText="1"/>
    </xf>
    <xf numFmtId="3" fontId="8" fillId="3" borderId="17" xfId="0" applyNumberFormat="1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</cellXfs>
  <cellStyles count="5">
    <cellStyle name="Millares" xfId="3" builtinId="3"/>
    <cellStyle name="Normal" xfId="0" builtinId="0"/>
    <cellStyle name="Normal 2" xfId="2" xr:uid="{00000000-0005-0000-0000-000002000000}"/>
    <cellStyle name="Normal 2 2" xfId="1" xr:uid="{00000000-0005-0000-0000-000003000000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333375</xdr:colOff>
      <xdr:row>55</xdr:row>
      <xdr:rowOff>161925</xdr:rowOff>
    </xdr:from>
    <xdr:to>
      <xdr:col>37</xdr:col>
      <xdr:colOff>285750</xdr:colOff>
      <xdr:row>64</xdr:row>
      <xdr:rowOff>57150</xdr:rowOff>
    </xdr:to>
    <xdr:sp macro="" textlink="">
      <xdr:nvSpPr>
        <xdr:cNvPr id="4" name="Llamada ovalad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6897350" y="16373475"/>
          <a:ext cx="5286375" cy="2943225"/>
        </a:xfrm>
        <a:prstGeom prst="wedgeEllipseCallout">
          <a:avLst>
            <a:gd name="adj1" fmla="val -70833"/>
            <a:gd name="adj2" fmla="val -44112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¿El levantamiento no es primero que el mantenimiento? También le falta el verbo.  Por ejemplo, realizar….</a:t>
          </a:r>
          <a:endParaRPr lang="es-DO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D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Realizar el mantenimiento de las infraestructuras deportivas </a:t>
          </a:r>
          <a:r>
            <a:rPr lang="es-D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XXXX (a cuáles y donde).  mojarar la redaccion de todas las actividades.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D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Comlocar las actividade en orden logico que seran ejecutadas.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DO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Colocarle las metas al indicador, completar la matriz</a:t>
          </a:r>
        </a:p>
        <a:p>
          <a:pPr algn="l"/>
          <a:endParaRPr lang="es-D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efi-my.sharepoint.com/Users/liona.pena/Desktop/Escritorio/INEFI%202020%201.2/INEFI%202023/Matriz%20Costeo%20POA%20Institucio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efi-my.sharepoint.com/Users/liona.pena/Desktop/Escritorio/INEFI%202020%201.2/INEFI%202023/Matriz%20Costeo%20POA%20Institucional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a_general"/>
      <sheetName val="INSUMOS"/>
      <sheetName val="Hoja1"/>
      <sheetName val="Formulario para carga"/>
    </sheetNames>
    <sheetDataSet>
      <sheetData sheetId="0">
        <row r="33">
          <cell r="E33">
            <v>40753685</v>
          </cell>
        </row>
        <row r="38">
          <cell r="E38">
            <v>2999999.9956</v>
          </cell>
        </row>
        <row r="43">
          <cell r="E43">
            <v>7000000.1099999994</v>
          </cell>
        </row>
        <row r="53">
          <cell r="E53">
            <v>3500000</v>
          </cell>
        </row>
        <row r="68">
          <cell r="E68">
            <v>6240000</v>
          </cell>
        </row>
        <row r="73">
          <cell r="E73">
            <v>5600000</v>
          </cell>
        </row>
        <row r="78">
          <cell r="E78">
            <v>4300000</v>
          </cell>
        </row>
        <row r="83">
          <cell r="E83">
            <v>6000000</v>
          </cell>
        </row>
        <row r="108">
          <cell r="E108">
            <v>15000000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a_general"/>
      <sheetName val="INSUMOS"/>
      <sheetName val="Hoja1"/>
      <sheetName val="Formulario para carga"/>
    </sheetNames>
    <sheetDataSet>
      <sheetData sheetId="0">
        <row r="19">
          <cell r="Q19">
            <v>593239200.00226486</v>
          </cell>
        </row>
        <row r="113">
          <cell r="E113">
            <v>27799999.998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1"/>
  <sheetViews>
    <sheetView topLeftCell="N55" zoomScaleNormal="100" workbookViewId="0">
      <selection activeCell="AH84" sqref="A84:AH135"/>
    </sheetView>
  </sheetViews>
  <sheetFormatPr baseColWidth="10" defaultColWidth="11.42578125" defaultRowHeight="15" x14ac:dyDescent="0.25"/>
  <cols>
    <col min="1" max="1" width="2.140625" customWidth="1"/>
    <col min="2" max="2" width="18.5703125" bestFit="1" customWidth="1"/>
    <col min="3" max="3" width="13.140625" customWidth="1"/>
    <col min="4" max="4" width="15" customWidth="1"/>
    <col min="5" max="5" width="8.85546875" customWidth="1"/>
    <col min="6" max="6" width="9.42578125" bestFit="1" customWidth="1"/>
    <col min="7" max="7" width="7.7109375" customWidth="1"/>
    <col min="8" max="10" width="7" customWidth="1"/>
    <col min="11" max="11" width="10.140625" customWidth="1"/>
    <col min="12" max="12" width="11.5703125" customWidth="1"/>
    <col min="13" max="13" width="4" customWidth="1"/>
    <col min="14" max="14" width="28.140625" customWidth="1"/>
    <col min="15" max="15" width="10" customWidth="1"/>
    <col min="16" max="16" width="18.7109375" customWidth="1"/>
    <col min="17" max="28" width="3.28515625" bestFit="1" customWidth="1"/>
    <col min="29" max="29" width="19.140625" customWidth="1"/>
    <col min="30" max="30" width="14.140625" style="45" bestFit="1" customWidth="1"/>
    <col min="31" max="31" width="15.140625" bestFit="1" customWidth="1"/>
    <col min="32" max="32" width="15.140625" style="45" bestFit="1" customWidth="1"/>
    <col min="33" max="33" width="15.140625" bestFit="1" customWidth="1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.75" x14ac:dyDescent="0.25">
      <c r="A2" s="1"/>
      <c r="B2" s="99" t="s">
        <v>36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2"/>
    </row>
    <row r="3" spans="1:29" ht="18.75" x14ac:dyDescent="0.25">
      <c r="A3" s="1"/>
      <c r="B3" s="100" t="s">
        <v>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3"/>
    </row>
    <row r="4" spans="1:29" ht="18.75" x14ac:dyDescent="0.25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3"/>
    </row>
    <row r="5" spans="1:29" ht="15.75" x14ac:dyDescent="0.25">
      <c r="A5" s="1"/>
      <c r="B5" s="5" t="s">
        <v>1</v>
      </c>
      <c r="C5" s="1" t="s">
        <v>37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x14ac:dyDescent="0.25">
      <c r="A6" s="1"/>
      <c r="B6" s="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x14ac:dyDescent="0.25">
      <c r="A7" s="1"/>
      <c r="B7" s="5" t="s">
        <v>2</v>
      </c>
      <c r="C7" s="1" t="s">
        <v>38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x14ac:dyDescent="0.25">
      <c r="A9" s="1"/>
      <c r="B9" s="5" t="s">
        <v>3</v>
      </c>
      <c r="C9" s="1" t="s">
        <v>39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9.5" customHeight="1" x14ac:dyDescent="0.25">
      <c r="A10" s="1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x14ac:dyDescent="0.25">
      <c r="A11" s="1"/>
      <c r="B11" s="5" t="s">
        <v>4</v>
      </c>
      <c r="C11" s="1" t="s">
        <v>40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x14ac:dyDescent="0.25">
      <c r="A12" s="1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" customHeight="1" x14ac:dyDescent="0.25">
      <c r="A13" s="1"/>
      <c r="B13" s="5" t="s">
        <v>5</v>
      </c>
      <c r="C13" s="1" t="s">
        <v>41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.75" thickBot="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4" t="s">
        <v>79</v>
      </c>
      <c r="O15" s="34"/>
      <c r="P15" s="34"/>
      <c r="Q15" s="34"/>
      <c r="R15" s="34"/>
      <c r="S15" s="34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6.5" customHeight="1" thickTop="1" thickBot="1" x14ac:dyDescent="0.3">
      <c r="A16" s="7"/>
      <c r="B16" s="83" t="s">
        <v>6</v>
      </c>
      <c r="C16" s="97" t="s">
        <v>7</v>
      </c>
      <c r="D16" s="97" t="s">
        <v>8</v>
      </c>
      <c r="E16" s="97" t="s">
        <v>9</v>
      </c>
      <c r="F16" s="97" t="s">
        <v>11</v>
      </c>
      <c r="G16" s="85" t="s">
        <v>10</v>
      </c>
      <c r="H16" s="86"/>
      <c r="I16" s="86"/>
      <c r="J16" s="87"/>
      <c r="K16" s="97" t="s">
        <v>12</v>
      </c>
      <c r="L16" s="97" t="s">
        <v>13</v>
      </c>
      <c r="M16" s="97" t="s">
        <v>14</v>
      </c>
      <c r="N16" s="97" t="s">
        <v>15</v>
      </c>
      <c r="O16" s="83" t="s">
        <v>16</v>
      </c>
      <c r="P16" s="97" t="s">
        <v>17</v>
      </c>
      <c r="Q16" s="85" t="s">
        <v>18</v>
      </c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7"/>
      <c r="AC16" s="97" t="s">
        <v>19</v>
      </c>
    </row>
    <row r="17" spans="1:33" ht="23.25" thickTop="1" x14ac:dyDescent="0.25">
      <c r="A17" s="7"/>
      <c r="B17" s="98"/>
      <c r="C17" s="83"/>
      <c r="D17" s="83"/>
      <c r="E17" s="83"/>
      <c r="F17" s="83"/>
      <c r="G17" s="8" t="s">
        <v>20</v>
      </c>
      <c r="H17" s="8" t="s">
        <v>21</v>
      </c>
      <c r="I17" s="8" t="s">
        <v>22</v>
      </c>
      <c r="J17" s="8" t="s">
        <v>23</v>
      </c>
      <c r="K17" s="83"/>
      <c r="L17" s="83"/>
      <c r="M17" s="83"/>
      <c r="N17" s="83"/>
      <c r="O17" s="84"/>
      <c r="P17" s="83"/>
      <c r="Q17" s="9" t="s">
        <v>24</v>
      </c>
      <c r="R17" s="9" t="s">
        <v>25</v>
      </c>
      <c r="S17" s="9" t="s">
        <v>26</v>
      </c>
      <c r="T17" s="9" t="s">
        <v>27</v>
      </c>
      <c r="U17" s="9" t="s">
        <v>28</v>
      </c>
      <c r="V17" s="9" t="s">
        <v>29</v>
      </c>
      <c r="W17" s="9" t="s">
        <v>30</v>
      </c>
      <c r="X17" s="9" t="s">
        <v>31</v>
      </c>
      <c r="Y17" s="9" t="s">
        <v>32</v>
      </c>
      <c r="Z17" s="9" t="s">
        <v>33</v>
      </c>
      <c r="AA17" s="9" t="s">
        <v>34</v>
      </c>
      <c r="AB17" s="9" t="s">
        <v>35</v>
      </c>
      <c r="AC17" s="83"/>
    </row>
    <row r="18" spans="1:33" ht="39" customHeight="1" x14ac:dyDescent="0.25">
      <c r="A18" s="1"/>
      <c r="B18" s="94" t="s">
        <v>42</v>
      </c>
      <c r="C18" s="88" t="s">
        <v>43</v>
      </c>
      <c r="D18" s="88" t="s">
        <v>75</v>
      </c>
      <c r="E18" s="104">
        <v>200</v>
      </c>
      <c r="F18" s="101">
        <v>500</v>
      </c>
      <c r="G18" s="101">
        <v>100</v>
      </c>
      <c r="H18" s="101">
        <v>100</v>
      </c>
      <c r="I18" s="101">
        <v>200</v>
      </c>
      <c r="J18" s="101">
        <v>100</v>
      </c>
      <c r="K18" s="101" t="s">
        <v>81</v>
      </c>
      <c r="L18" s="101" t="s">
        <v>82</v>
      </c>
      <c r="M18" s="10" t="s">
        <v>44</v>
      </c>
      <c r="N18" s="35" t="s">
        <v>80</v>
      </c>
      <c r="O18" s="28">
        <v>1000</v>
      </c>
      <c r="P18" s="11"/>
      <c r="Q18" s="36"/>
      <c r="R18" s="36"/>
      <c r="S18" s="36"/>
      <c r="T18" s="36"/>
      <c r="U18" s="36"/>
      <c r="V18" s="36"/>
      <c r="W18" s="12"/>
      <c r="X18" s="12"/>
      <c r="Y18" s="12"/>
      <c r="Z18" s="12"/>
      <c r="AA18" s="12"/>
      <c r="AB18" s="12"/>
      <c r="AC18" s="13">
        <v>4000000</v>
      </c>
      <c r="AD18" s="45" t="s">
        <v>78</v>
      </c>
    </row>
    <row r="19" spans="1:33" ht="41.25" customHeight="1" x14ac:dyDescent="0.25">
      <c r="A19" s="1"/>
      <c r="B19" s="95"/>
      <c r="C19" s="89"/>
      <c r="D19" s="89"/>
      <c r="E19" s="105"/>
      <c r="F19" s="102"/>
      <c r="G19" s="102"/>
      <c r="H19" s="102"/>
      <c r="I19" s="102"/>
      <c r="J19" s="102"/>
      <c r="K19" s="102"/>
      <c r="L19" s="102"/>
      <c r="M19" s="10" t="s">
        <v>84</v>
      </c>
      <c r="N19" s="31" t="s">
        <v>83</v>
      </c>
      <c r="O19" s="12">
        <v>500</v>
      </c>
      <c r="P19" s="11"/>
      <c r="Q19" s="12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13">
        <f>40753685</f>
        <v>40753685</v>
      </c>
      <c r="AE19" s="45">
        <f>+[1]poa_general!$E$33</f>
        <v>40753685</v>
      </c>
      <c r="AF19" s="45">
        <f>+AC19-AE19</f>
        <v>0</v>
      </c>
    </row>
    <row r="20" spans="1:33" ht="33.75" customHeight="1" x14ac:dyDescent="0.25">
      <c r="A20" s="1"/>
      <c r="B20" s="95"/>
      <c r="C20" s="89"/>
      <c r="D20" s="89"/>
      <c r="E20" s="105"/>
      <c r="F20" s="102"/>
      <c r="G20" s="102"/>
      <c r="H20" s="102"/>
      <c r="I20" s="102"/>
      <c r="J20" s="102"/>
      <c r="K20" s="102"/>
      <c r="L20" s="102"/>
      <c r="M20" s="10"/>
      <c r="N20" s="35"/>
      <c r="O20" s="12"/>
      <c r="P20" s="1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3"/>
      <c r="AF20" s="45">
        <f>+AF19/500</f>
        <v>0</v>
      </c>
    </row>
    <row r="21" spans="1:33" ht="33.75" customHeight="1" x14ac:dyDescent="0.25">
      <c r="A21" s="1"/>
      <c r="B21" s="95"/>
      <c r="C21" s="89"/>
      <c r="D21" s="90"/>
      <c r="E21" s="106"/>
      <c r="F21" s="103"/>
      <c r="G21" s="103"/>
      <c r="H21" s="103"/>
      <c r="I21" s="103"/>
      <c r="J21" s="103"/>
      <c r="K21" s="103"/>
      <c r="L21" s="103"/>
      <c r="M21" s="10"/>
      <c r="N21" s="14"/>
      <c r="O21" s="12"/>
      <c r="P21" s="11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3"/>
    </row>
    <row r="22" spans="1:33" ht="33.75" customHeight="1" x14ac:dyDescent="0.25">
      <c r="A22" s="1"/>
      <c r="B22" s="96"/>
      <c r="C22" s="90"/>
      <c r="D22" s="15"/>
      <c r="E22" s="16"/>
      <c r="F22" s="17"/>
      <c r="G22" s="14"/>
      <c r="H22" s="14"/>
      <c r="I22" s="14"/>
      <c r="J22" s="14"/>
      <c r="K22" s="14"/>
      <c r="L22" s="14"/>
      <c r="M22" s="18"/>
      <c r="N22" s="19"/>
      <c r="O22" s="20"/>
      <c r="P22" s="14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2"/>
    </row>
    <row r="23" spans="1:3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37">
        <f>AC18+AC19</f>
        <v>44753685</v>
      </c>
    </row>
    <row r="24" spans="1:33" s="23" customFormat="1" ht="15" customHeight="1" x14ac:dyDescent="0.25">
      <c r="B24" s="5" t="s">
        <v>3</v>
      </c>
      <c r="C24" s="1" t="s">
        <v>39</v>
      </c>
      <c r="D24" s="1"/>
      <c r="E24" s="25"/>
      <c r="F24" s="25"/>
      <c r="G24" s="25"/>
      <c r="AD24" s="48"/>
      <c r="AE24" s="47">
        <f>AC23+AC37+AC51+AC68+AC82</f>
        <v>593239200</v>
      </c>
      <c r="AF24" s="48"/>
    </row>
    <row r="25" spans="1:33" s="23" customFormat="1" ht="15.75" x14ac:dyDescent="0.25">
      <c r="B25" s="6"/>
      <c r="C25" s="1"/>
      <c r="D25" s="1"/>
      <c r="E25" s="26"/>
      <c r="F25" s="26"/>
      <c r="G25" s="25"/>
      <c r="AD25" s="48"/>
      <c r="AF25" s="48"/>
    </row>
    <row r="26" spans="1:33" s="23" customFormat="1" ht="15" customHeight="1" x14ac:dyDescent="0.25">
      <c r="B26" s="5" t="s">
        <v>4</v>
      </c>
      <c r="C26" s="1" t="s">
        <v>40</v>
      </c>
      <c r="D26" s="1"/>
      <c r="E26" s="25"/>
      <c r="F26" s="25"/>
      <c r="G26" s="25"/>
      <c r="AD26" s="48"/>
      <c r="AF26" s="48"/>
    </row>
    <row r="27" spans="1:33" s="23" customFormat="1" ht="15.75" x14ac:dyDescent="0.25">
      <c r="B27" s="6"/>
      <c r="C27" s="1"/>
      <c r="D27" s="1"/>
      <c r="E27" s="26"/>
      <c r="F27" s="26"/>
      <c r="G27" s="27"/>
      <c r="AD27" s="48"/>
      <c r="AF27" s="48"/>
    </row>
    <row r="28" spans="1:33" s="23" customFormat="1" ht="15.75" x14ac:dyDescent="0.25">
      <c r="B28" s="5" t="s">
        <v>5</v>
      </c>
      <c r="C28" s="1" t="s">
        <v>41</v>
      </c>
      <c r="D28" s="1"/>
      <c r="E28" s="25"/>
      <c r="F28" s="25"/>
      <c r="G28" s="25"/>
      <c r="AD28" s="48"/>
      <c r="AF28" s="48"/>
    </row>
    <row r="29" spans="1:33" ht="15.75" thickBot="1" x14ac:dyDescent="0.3"/>
    <row r="30" spans="1:33" ht="16.5" customHeight="1" thickTop="1" thickBot="1" x14ac:dyDescent="0.3">
      <c r="A30" s="7"/>
      <c r="B30" s="83" t="s">
        <v>6</v>
      </c>
      <c r="C30" s="97" t="s">
        <v>7</v>
      </c>
      <c r="D30" s="97" t="s">
        <v>8</v>
      </c>
      <c r="E30" s="97" t="s">
        <v>9</v>
      </c>
      <c r="F30" s="97" t="s">
        <v>11</v>
      </c>
      <c r="G30" s="85" t="s">
        <v>10</v>
      </c>
      <c r="H30" s="86"/>
      <c r="I30" s="86"/>
      <c r="J30" s="87"/>
      <c r="K30" s="97" t="s">
        <v>12</v>
      </c>
      <c r="L30" s="97" t="s">
        <v>13</v>
      </c>
      <c r="M30" s="97" t="s">
        <v>14</v>
      </c>
      <c r="N30" s="97" t="s">
        <v>15</v>
      </c>
      <c r="O30" s="83" t="s">
        <v>16</v>
      </c>
      <c r="P30" s="97" t="s">
        <v>17</v>
      </c>
      <c r="Q30" s="85" t="s">
        <v>18</v>
      </c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7"/>
      <c r="AC30" s="97" t="s">
        <v>19</v>
      </c>
    </row>
    <row r="31" spans="1:33" ht="23.25" thickTop="1" x14ac:dyDescent="0.25">
      <c r="A31" s="7"/>
      <c r="B31" s="98"/>
      <c r="C31" s="83"/>
      <c r="D31" s="83"/>
      <c r="E31" s="83"/>
      <c r="F31" s="83"/>
      <c r="G31" s="8" t="s">
        <v>20</v>
      </c>
      <c r="H31" s="8" t="s">
        <v>21</v>
      </c>
      <c r="I31" s="8" t="s">
        <v>22</v>
      </c>
      <c r="J31" s="8" t="s">
        <v>23</v>
      </c>
      <c r="K31" s="83"/>
      <c r="L31" s="83"/>
      <c r="M31" s="83"/>
      <c r="N31" s="83"/>
      <c r="O31" s="84"/>
      <c r="P31" s="83"/>
      <c r="Q31" s="9" t="s">
        <v>24</v>
      </c>
      <c r="R31" s="9" t="s">
        <v>25</v>
      </c>
      <c r="S31" s="9" t="s">
        <v>26</v>
      </c>
      <c r="T31" s="9" t="s">
        <v>27</v>
      </c>
      <c r="U31" s="9" t="s">
        <v>28</v>
      </c>
      <c r="V31" s="9" t="s">
        <v>29</v>
      </c>
      <c r="W31" s="9" t="s">
        <v>30</v>
      </c>
      <c r="X31" s="9" t="s">
        <v>31</v>
      </c>
      <c r="Y31" s="9" t="s">
        <v>32</v>
      </c>
      <c r="Z31" s="9" t="s">
        <v>33</v>
      </c>
      <c r="AA31" s="9" t="s">
        <v>34</v>
      </c>
      <c r="AB31" s="9" t="s">
        <v>35</v>
      </c>
      <c r="AC31" s="83"/>
    </row>
    <row r="32" spans="1:33" ht="51" x14ac:dyDescent="0.25">
      <c r="A32" s="1"/>
      <c r="B32" s="94" t="s">
        <v>42</v>
      </c>
      <c r="C32" s="88" t="s">
        <v>45</v>
      </c>
      <c r="D32" s="88" t="s">
        <v>74</v>
      </c>
      <c r="E32" s="104">
        <v>3800</v>
      </c>
      <c r="F32" s="104">
        <v>4100</v>
      </c>
      <c r="G32" s="101">
        <v>2000</v>
      </c>
      <c r="H32" s="101">
        <v>0</v>
      </c>
      <c r="I32" s="101">
        <v>0</v>
      </c>
      <c r="J32" s="101">
        <v>2100</v>
      </c>
      <c r="K32" s="101" t="s">
        <v>81</v>
      </c>
      <c r="L32" s="101" t="s">
        <v>86</v>
      </c>
      <c r="M32" s="10" t="s">
        <v>44</v>
      </c>
      <c r="N32" s="29" t="s">
        <v>88</v>
      </c>
      <c r="O32" s="12">
        <v>2</v>
      </c>
      <c r="P32" s="11"/>
      <c r="Q32" s="36"/>
      <c r="R32" s="36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3">
        <v>3000000</v>
      </c>
      <c r="AE32" s="45">
        <f>+AC32/F32</f>
        <v>731.70731707317077</v>
      </c>
      <c r="AF32" s="45">
        <f>+[1]poa_general!$E$38</f>
        <v>2999999.9956</v>
      </c>
      <c r="AG32" s="45"/>
    </row>
    <row r="33" spans="1:33" ht="42" customHeight="1" x14ac:dyDescent="0.25">
      <c r="A33" s="1"/>
      <c r="B33" s="95"/>
      <c r="C33" s="89"/>
      <c r="D33" s="89"/>
      <c r="E33" s="105"/>
      <c r="F33" s="105"/>
      <c r="G33" s="102"/>
      <c r="H33" s="102"/>
      <c r="I33" s="102"/>
      <c r="J33" s="102"/>
      <c r="K33" s="102"/>
      <c r="L33" s="102"/>
      <c r="M33" s="10" t="s">
        <v>84</v>
      </c>
      <c r="N33" s="39" t="s">
        <v>89</v>
      </c>
      <c r="O33" s="12">
        <v>1</v>
      </c>
      <c r="P33" s="11"/>
      <c r="Q33" s="12"/>
      <c r="R33" s="12"/>
      <c r="S33" s="12"/>
      <c r="T33" s="12"/>
      <c r="U33" s="12"/>
      <c r="V33" s="12"/>
      <c r="W33" s="12"/>
      <c r="X33" s="12"/>
      <c r="Y33" s="36"/>
      <c r="Z33" s="12"/>
      <c r="AA33" s="12"/>
      <c r="AB33" s="12"/>
      <c r="AC33" s="13">
        <v>7000000</v>
      </c>
      <c r="AE33" s="45"/>
      <c r="AF33" s="45">
        <f>+AC32-AF32</f>
        <v>4.3999999761581421E-3</v>
      </c>
      <c r="AG33" s="45"/>
    </row>
    <row r="34" spans="1:33" ht="38.25" x14ac:dyDescent="0.25">
      <c r="A34" s="1"/>
      <c r="B34" s="95"/>
      <c r="C34" s="89"/>
      <c r="D34" s="89"/>
      <c r="E34" s="105"/>
      <c r="F34" s="105"/>
      <c r="G34" s="102"/>
      <c r="H34" s="102"/>
      <c r="I34" s="102"/>
      <c r="J34" s="102"/>
      <c r="K34" s="102"/>
      <c r="L34" s="102"/>
      <c r="M34" s="10" t="s">
        <v>85</v>
      </c>
      <c r="N34" s="29" t="s">
        <v>87</v>
      </c>
      <c r="O34" s="12">
        <v>2</v>
      </c>
      <c r="P34" s="14"/>
      <c r="Q34" s="12"/>
      <c r="R34" s="12"/>
      <c r="S34" s="12"/>
      <c r="T34" s="12"/>
      <c r="U34" s="12"/>
      <c r="V34" s="12"/>
      <c r="W34" s="12"/>
      <c r="X34" s="12"/>
      <c r="Y34" s="36"/>
      <c r="Z34" s="36"/>
      <c r="AA34" s="38"/>
      <c r="AB34" s="12"/>
      <c r="AC34" s="13">
        <v>1500000</v>
      </c>
      <c r="AE34" s="45"/>
      <c r="AF34" s="45">
        <f>+[1]poa_general!$E$43</f>
        <v>7000000.1099999994</v>
      </c>
      <c r="AG34" s="45">
        <f>+AC33-AF34</f>
        <v>-0.10999999940395355</v>
      </c>
    </row>
    <row r="35" spans="1:33" ht="33.75" customHeight="1" x14ac:dyDescent="0.25">
      <c r="A35" s="1"/>
      <c r="B35" s="95"/>
      <c r="C35" s="89"/>
      <c r="D35" s="90"/>
      <c r="E35" s="106"/>
      <c r="F35" s="106"/>
      <c r="G35" s="103"/>
      <c r="H35" s="103"/>
      <c r="I35" s="103"/>
      <c r="J35" s="103"/>
      <c r="K35" s="103"/>
      <c r="L35" s="103"/>
      <c r="M35" s="10"/>
      <c r="N35" s="11"/>
      <c r="O35" s="12"/>
      <c r="P35" s="11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3"/>
      <c r="AE35" s="45"/>
      <c r="AF35" s="45">
        <f>+AC34/4100</f>
        <v>365.85365853658539</v>
      </c>
      <c r="AG35" s="45">
        <f>+AG34/4100</f>
        <v>-2.6829268147305745E-5</v>
      </c>
    </row>
    <row r="36" spans="1:33" ht="33.75" customHeight="1" x14ac:dyDescent="0.25">
      <c r="A36" s="1"/>
      <c r="B36" s="96"/>
      <c r="C36" s="90"/>
      <c r="D36" s="15"/>
      <c r="E36" s="16"/>
      <c r="F36" s="16"/>
      <c r="G36" s="14"/>
      <c r="H36" s="14"/>
      <c r="I36" s="14"/>
      <c r="J36" s="14"/>
      <c r="K36" s="14"/>
      <c r="L36" s="14"/>
      <c r="M36" s="18"/>
      <c r="N36" s="19"/>
      <c r="O36" s="20"/>
      <c r="P36" s="14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2"/>
      <c r="AE36" s="45"/>
      <c r="AG36" s="45"/>
    </row>
    <row r="37" spans="1:33" x14ac:dyDescent="0.25">
      <c r="AC37" s="41">
        <f>SUM(AC32:AC36)</f>
        <v>11500000</v>
      </c>
    </row>
    <row r="38" spans="1:33" s="23" customFormat="1" ht="15" customHeight="1" x14ac:dyDescent="0.25">
      <c r="B38" s="5" t="s">
        <v>3</v>
      </c>
      <c r="C38" s="1" t="s">
        <v>39</v>
      </c>
      <c r="D38" s="25"/>
      <c r="E38" s="25"/>
      <c r="F38" s="25"/>
      <c r="G38" s="25"/>
      <c r="AD38" s="48"/>
      <c r="AF38" s="48"/>
    </row>
    <row r="39" spans="1:33" s="23" customFormat="1" ht="15.75" x14ac:dyDescent="0.25">
      <c r="B39" s="6"/>
      <c r="C39" s="1"/>
      <c r="D39" s="24"/>
      <c r="E39" s="26"/>
      <c r="F39" s="26"/>
      <c r="G39" s="25"/>
      <c r="AD39" s="48"/>
      <c r="AF39" s="48"/>
    </row>
    <row r="40" spans="1:33" s="23" customFormat="1" ht="15" customHeight="1" x14ac:dyDescent="0.25">
      <c r="B40" s="5" t="s">
        <v>4</v>
      </c>
      <c r="C40" s="1" t="s">
        <v>40</v>
      </c>
      <c r="D40" s="25"/>
      <c r="E40" s="25"/>
      <c r="F40" s="25"/>
      <c r="G40" s="25"/>
      <c r="AD40" s="48"/>
      <c r="AF40" s="48"/>
    </row>
    <row r="41" spans="1:33" s="23" customFormat="1" ht="15.75" x14ac:dyDescent="0.25">
      <c r="B41" s="6"/>
      <c r="C41" s="1"/>
      <c r="D41" s="24"/>
      <c r="E41" s="26"/>
      <c r="F41" s="26"/>
      <c r="G41" s="27"/>
      <c r="AD41" s="48"/>
      <c r="AF41" s="48"/>
    </row>
    <row r="42" spans="1:33" s="23" customFormat="1" ht="15.75" x14ac:dyDescent="0.25">
      <c r="B42" s="5" t="s">
        <v>5</v>
      </c>
      <c r="C42" s="1" t="s">
        <v>41</v>
      </c>
      <c r="D42" s="25"/>
      <c r="E42" s="25"/>
      <c r="F42" s="25"/>
      <c r="G42" s="25"/>
      <c r="AD42" s="48"/>
      <c r="AF42" s="48"/>
    </row>
    <row r="43" spans="1:33" ht="15.75" thickBot="1" x14ac:dyDescent="0.3"/>
    <row r="44" spans="1:33" ht="16.5" customHeight="1" thickTop="1" thickBot="1" x14ac:dyDescent="0.3">
      <c r="A44" s="7"/>
      <c r="B44" s="83" t="s">
        <v>6</v>
      </c>
      <c r="C44" s="97" t="s">
        <v>7</v>
      </c>
      <c r="D44" s="97" t="s">
        <v>8</v>
      </c>
      <c r="E44" s="97" t="s">
        <v>9</v>
      </c>
      <c r="F44" s="97" t="s">
        <v>11</v>
      </c>
      <c r="G44" s="85" t="s">
        <v>10</v>
      </c>
      <c r="H44" s="86"/>
      <c r="I44" s="86"/>
      <c r="J44" s="87"/>
      <c r="K44" s="97" t="s">
        <v>12</v>
      </c>
      <c r="L44" s="97" t="s">
        <v>13</v>
      </c>
      <c r="M44" s="97" t="s">
        <v>14</v>
      </c>
      <c r="N44" s="97" t="s">
        <v>15</v>
      </c>
      <c r="O44" s="83" t="s">
        <v>16</v>
      </c>
      <c r="P44" s="97" t="s">
        <v>17</v>
      </c>
      <c r="Q44" s="85" t="s">
        <v>18</v>
      </c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7"/>
      <c r="AC44" s="97" t="s">
        <v>19</v>
      </c>
    </row>
    <row r="45" spans="1:33" ht="23.25" thickTop="1" x14ac:dyDescent="0.25">
      <c r="A45" s="7"/>
      <c r="B45" s="98"/>
      <c r="C45" s="83"/>
      <c r="D45" s="83"/>
      <c r="E45" s="83"/>
      <c r="F45" s="83"/>
      <c r="G45" s="8" t="s">
        <v>20</v>
      </c>
      <c r="H45" s="8" t="s">
        <v>21</v>
      </c>
      <c r="I45" s="8" t="s">
        <v>22</v>
      </c>
      <c r="J45" s="8" t="s">
        <v>23</v>
      </c>
      <c r="K45" s="83"/>
      <c r="L45" s="83"/>
      <c r="M45" s="83"/>
      <c r="N45" s="83"/>
      <c r="O45" s="84"/>
      <c r="P45" s="83"/>
      <c r="Q45" s="9" t="s">
        <v>24</v>
      </c>
      <c r="R45" s="9" t="s">
        <v>25</v>
      </c>
      <c r="S45" s="9" t="s">
        <v>26</v>
      </c>
      <c r="T45" s="9" t="s">
        <v>27</v>
      </c>
      <c r="U45" s="9" t="s">
        <v>28</v>
      </c>
      <c r="V45" s="9" t="s">
        <v>29</v>
      </c>
      <c r="W45" s="9" t="s">
        <v>30</v>
      </c>
      <c r="X45" s="9" t="s">
        <v>31</v>
      </c>
      <c r="Y45" s="9" t="s">
        <v>32</v>
      </c>
      <c r="Z45" s="9" t="s">
        <v>33</v>
      </c>
      <c r="AA45" s="9" t="s">
        <v>34</v>
      </c>
      <c r="AB45" s="9" t="s">
        <v>35</v>
      </c>
      <c r="AC45" s="83"/>
    </row>
    <row r="46" spans="1:33" ht="38.25" x14ac:dyDescent="0.25">
      <c r="A46" s="1"/>
      <c r="B46" s="94" t="s">
        <v>42</v>
      </c>
      <c r="C46" s="88" t="s">
        <v>46</v>
      </c>
      <c r="D46" s="88" t="s">
        <v>74</v>
      </c>
      <c r="E46" s="91">
        <v>3800</v>
      </c>
      <c r="F46" s="91">
        <v>4100</v>
      </c>
      <c r="G46" s="88">
        <v>600</v>
      </c>
      <c r="H46" s="88">
        <v>800</v>
      </c>
      <c r="I46" s="88">
        <v>1200</v>
      </c>
      <c r="J46" s="88">
        <v>1400</v>
      </c>
      <c r="K46" s="88" t="s">
        <v>94</v>
      </c>
      <c r="L46" s="88" t="s">
        <v>93</v>
      </c>
      <c r="M46" s="10" t="s">
        <v>44</v>
      </c>
      <c r="N46" s="14" t="s">
        <v>47</v>
      </c>
      <c r="O46" s="12">
        <v>1</v>
      </c>
      <c r="P46" s="11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36"/>
      <c r="AC46" s="13">
        <v>3500000</v>
      </c>
      <c r="AF46" s="45">
        <f>+[1]poa_general!$E$53</f>
        <v>3500000</v>
      </c>
      <c r="AG46" s="46">
        <f>+AC46-AF46</f>
        <v>0</v>
      </c>
    </row>
    <row r="47" spans="1:33" ht="25.5" x14ac:dyDescent="0.25">
      <c r="A47" s="1"/>
      <c r="B47" s="95"/>
      <c r="C47" s="89"/>
      <c r="D47" s="89"/>
      <c r="E47" s="92"/>
      <c r="F47" s="92"/>
      <c r="G47" s="89"/>
      <c r="H47" s="89"/>
      <c r="I47" s="89"/>
      <c r="J47" s="89"/>
      <c r="K47" s="89"/>
      <c r="L47" s="89"/>
      <c r="M47" s="10" t="s">
        <v>84</v>
      </c>
      <c r="N47" s="14" t="s">
        <v>91</v>
      </c>
      <c r="O47" s="12">
        <v>1</v>
      </c>
      <c r="P47" s="11"/>
      <c r="Q47" s="12"/>
      <c r="R47" s="12"/>
      <c r="S47" s="12"/>
      <c r="T47" s="38"/>
      <c r="U47" s="12"/>
      <c r="V47" s="12"/>
      <c r="W47" s="12"/>
      <c r="X47" s="36"/>
      <c r="Y47" s="12"/>
      <c r="Z47" s="12"/>
      <c r="AA47" s="12"/>
      <c r="AB47" s="12"/>
      <c r="AC47" s="13">
        <v>1545515</v>
      </c>
      <c r="AF47" s="45">
        <f>900000/5</f>
        <v>180000</v>
      </c>
    </row>
    <row r="48" spans="1:33" ht="25.5" x14ac:dyDescent="0.25">
      <c r="A48" s="1"/>
      <c r="B48" s="95"/>
      <c r="C48" s="89"/>
      <c r="D48" s="89"/>
      <c r="E48" s="92"/>
      <c r="F48" s="92"/>
      <c r="G48" s="89"/>
      <c r="H48" s="89"/>
      <c r="I48" s="89"/>
      <c r="J48" s="89"/>
      <c r="K48" s="89"/>
      <c r="L48" s="89"/>
      <c r="M48" s="10" t="s">
        <v>85</v>
      </c>
      <c r="N48" s="14" t="s">
        <v>90</v>
      </c>
      <c r="O48" s="12">
        <v>1</v>
      </c>
      <c r="P48" s="14"/>
      <c r="Q48" s="12"/>
      <c r="R48" s="12"/>
      <c r="S48" s="12"/>
      <c r="T48" s="12"/>
      <c r="U48" s="38"/>
      <c r="V48" s="12"/>
      <c r="W48" s="12"/>
      <c r="X48" s="12"/>
      <c r="Y48" s="12"/>
      <c r="Z48" s="12"/>
      <c r="AA48" s="36"/>
      <c r="AB48" s="12"/>
      <c r="AC48" s="13">
        <v>4000000</v>
      </c>
    </row>
    <row r="49" spans="1:32" ht="63.75" x14ac:dyDescent="0.25">
      <c r="A49" s="1"/>
      <c r="B49" s="95"/>
      <c r="C49" s="89"/>
      <c r="D49" s="90"/>
      <c r="E49" s="93"/>
      <c r="F49" s="93"/>
      <c r="G49" s="90"/>
      <c r="H49" s="90"/>
      <c r="I49" s="90"/>
      <c r="J49" s="90"/>
      <c r="K49" s="90"/>
      <c r="L49" s="90"/>
      <c r="M49" s="10" t="s">
        <v>97</v>
      </c>
      <c r="N49" s="14" t="s">
        <v>68</v>
      </c>
      <c r="O49" s="12">
        <v>2</v>
      </c>
      <c r="P49" s="11"/>
      <c r="Q49" s="36"/>
      <c r="R49" s="36"/>
      <c r="S49" s="12"/>
      <c r="T49" s="12"/>
      <c r="U49" s="12"/>
      <c r="V49" s="12"/>
      <c r="W49" s="12"/>
      <c r="X49" s="36"/>
      <c r="Y49" s="36"/>
      <c r="Z49" s="38"/>
      <c r="AA49" s="38"/>
      <c r="AB49" s="38"/>
      <c r="AC49" s="13">
        <v>6240000</v>
      </c>
      <c r="AD49" s="45">
        <f>+[1]poa_general!$E$68</f>
        <v>6240000</v>
      </c>
      <c r="AE49" s="45">
        <f>+AC49-AD49</f>
        <v>0</v>
      </c>
    </row>
    <row r="50" spans="1:32" ht="33.75" customHeight="1" x14ac:dyDescent="0.25">
      <c r="A50" s="1"/>
      <c r="B50" s="96"/>
      <c r="C50" s="90"/>
      <c r="D50" s="15"/>
      <c r="E50" s="16"/>
      <c r="F50" s="16"/>
      <c r="G50" s="14"/>
      <c r="H50" s="14"/>
      <c r="I50" s="14"/>
      <c r="J50" s="14"/>
      <c r="K50" s="14"/>
      <c r="L50" s="14"/>
      <c r="M50" s="18" t="s">
        <v>98</v>
      </c>
      <c r="N50" s="19" t="s">
        <v>69</v>
      </c>
      <c r="O50" s="20">
        <v>3</v>
      </c>
      <c r="P50" s="14"/>
      <c r="Q50" s="21"/>
      <c r="R50" s="40"/>
      <c r="S50" s="40"/>
      <c r="T50" s="21"/>
      <c r="U50" s="40"/>
      <c r="V50" s="40"/>
      <c r="W50" s="21"/>
      <c r="X50" s="21"/>
      <c r="Y50" s="40"/>
      <c r="Z50" s="40"/>
      <c r="AA50" s="21"/>
      <c r="AB50" s="21"/>
      <c r="AC50" s="22">
        <v>5600000</v>
      </c>
      <c r="AE50" s="45">
        <f>+AE49/2</f>
        <v>0</v>
      </c>
    </row>
    <row r="51" spans="1:32" x14ac:dyDescent="0.25">
      <c r="AC51" s="41">
        <f>SUM(AC46:AC50)</f>
        <v>20885515</v>
      </c>
      <c r="AD51" s="45">
        <f>+[1]poa_general!$E$73</f>
        <v>5600000</v>
      </c>
    </row>
    <row r="52" spans="1:32" s="23" customFormat="1" ht="15" customHeight="1" x14ac:dyDescent="0.25">
      <c r="B52" s="5" t="s">
        <v>3</v>
      </c>
      <c r="C52" s="1" t="s">
        <v>39</v>
      </c>
      <c r="D52" s="25"/>
      <c r="E52" s="25"/>
      <c r="F52" s="25"/>
      <c r="G52" s="25"/>
      <c r="AD52" s="48">
        <f>+AC50-AD51</f>
        <v>0</v>
      </c>
      <c r="AF52" s="48"/>
    </row>
    <row r="53" spans="1:32" s="23" customFormat="1" ht="15.75" x14ac:dyDescent="0.25">
      <c r="B53" s="6"/>
      <c r="C53" s="1"/>
      <c r="D53" s="24"/>
      <c r="E53" s="26"/>
      <c r="F53" s="26"/>
      <c r="G53" s="25"/>
      <c r="AD53" s="48">
        <f>+AD52/3</f>
        <v>0</v>
      </c>
      <c r="AF53" s="48"/>
    </row>
    <row r="54" spans="1:32" s="23" customFormat="1" ht="15" customHeight="1" x14ac:dyDescent="0.25">
      <c r="B54" s="5" t="s">
        <v>4</v>
      </c>
      <c r="C54" s="1" t="s">
        <v>40</v>
      </c>
      <c r="D54" s="25"/>
      <c r="E54" s="25"/>
      <c r="F54" s="25"/>
      <c r="G54" s="25"/>
      <c r="AD54" s="48"/>
      <c r="AF54" s="48"/>
    </row>
    <row r="55" spans="1:32" s="23" customFormat="1" ht="15.75" x14ac:dyDescent="0.25">
      <c r="B55" s="6"/>
      <c r="C55" s="1"/>
      <c r="D55" s="24"/>
      <c r="E55" s="26"/>
      <c r="F55" s="26"/>
      <c r="G55" s="27"/>
      <c r="AD55" s="48"/>
      <c r="AF55" s="48"/>
    </row>
    <row r="56" spans="1:32" s="23" customFormat="1" ht="15.75" x14ac:dyDescent="0.25">
      <c r="B56" s="5" t="s">
        <v>5</v>
      </c>
      <c r="C56" s="1" t="s">
        <v>41</v>
      </c>
      <c r="D56" s="25"/>
      <c r="E56" s="25"/>
      <c r="F56" s="25"/>
      <c r="G56" s="25"/>
      <c r="AD56" s="48"/>
      <c r="AF56" s="48"/>
    </row>
    <row r="57" spans="1:32" ht="15.75" thickBot="1" x14ac:dyDescent="0.3"/>
    <row r="58" spans="1:32" ht="16.5" customHeight="1" thickTop="1" thickBot="1" x14ac:dyDescent="0.3">
      <c r="A58" s="7"/>
      <c r="B58" s="83" t="s">
        <v>6</v>
      </c>
      <c r="C58" s="97" t="s">
        <v>7</v>
      </c>
      <c r="D58" s="97" t="s">
        <v>8</v>
      </c>
      <c r="E58" s="97" t="s">
        <v>9</v>
      </c>
      <c r="F58" s="97" t="s">
        <v>11</v>
      </c>
      <c r="G58" s="85" t="s">
        <v>10</v>
      </c>
      <c r="H58" s="86"/>
      <c r="I58" s="86"/>
      <c r="J58" s="87"/>
      <c r="K58" s="97" t="s">
        <v>12</v>
      </c>
      <c r="L58" s="97" t="s">
        <v>13</v>
      </c>
      <c r="M58" s="97" t="s">
        <v>14</v>
      </c>
      <c r="N58" s="97" t="s">
        <v>15</v>
      </c>
      <c r="O58" s="83" t="s">
        <v>16</v>
      </c>
      <c r="P58" s="97" t="s">
        <v>17</v>
      </c>
      <c r="Q58" s="85" t="s">
        <v>18</v>
      </c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7"/>
      <c r="AC58" s="97" t="s">
        <v>19</v>
      </c>
    </row>
    <row r="59" spans="1:32" ht="23.25" thickTop="1" x14ac:dyDescent="0.25">
      <c r="A59" s="7"/>
      <c r="B59" s="98"/>
      <c r="C59" s="83"/>
      <c r="D59" s="83"/>
      <c r="E59" s="83"/>
      <c r="F59" s="83"/>
      <c r="G59" s="8" t="s">
        <v>20</v>
      </c>
      <c r="H59" s="8" t="s">
        <v>21</v>
      </c>
      <c r="I59" s="8" t="s">
        <v>22</v>
      </c>
      <c r="J59" s="8" t="s">
        <v>23</v>
      </c>
      <c r="K59" s="83"/>
      <c r="L59" s="83"/>
      <c r="M59" s="83"/>
      <c r="N59" s="83"/>
      <c r="O59" s="84"/>
      <c r="P59" s="83"/>
      <c r="Q59" s="9" t="s">
        <v>24</v>
      </c>
      <c r="R59" s="9" t="s">
        <v>25</v>
      </c>
      <c r="S59" s="9" t="s">
        <v>26</v>
      </c>
      <c r="T59" s="9" t="s">
        <v>27</v>
      </c>
      <c r="U59" s="9" t="s">
        <v>28</v>
      </c>
      <c r="V59" s="9" t="s">
        <v>29</v>
      </c>
      <c r="W59" s="9" t="s">
        <v>30</v>
      </c>
      <c r="X59" s="9" t="s">
        <v>31</v>
      </c>
      <c r="Y59" s="9" t="s">
        <v>32</v>
      </c>
      <c r="Z59" s="9" t="s">
        <v>33</v>
      </c>
      <c r="AA59" s="9" t="s">
        <v>34</v>
      </c>
      <c r="AB59" s="9" t="s">
        <v>35</v>
      </c>
      <c r="AC59" s="83"/>
    </row>
    <row r="60" spans="1:32" ht="33.75" customHeight="1" x14ac:dyDescent="0.25">
      <c r="A60" s="1"/>
      <c r="B60" s="94" t="s">
        <v>42</v>
      </c>
      <c r="C60" s="88" t="s">
        <v>73</v>
      </c>
      <c r="D60" s="88" t="s">
        <v>72</v>
      </c>
      <c r="E60" s="104">
        <v>720000</v>
      </c>
      <c r="F60" s="104">
        <v>1100000</v>
      </c>
      <c r="G60" s="101">
        <v>150000</v>
      </c>
      <c r="H60" s="101">
        <v>310000</v>
      </c>
      <c r="I60" s="101">
        <v>80000</v>
      </c>
      <c r="J60" s="101">
        <v>560000</v>
      </c>
      <c r="K60" s="101" t="s">
        <v>81</v>
      </c>
      <c r="L60" s="101" t="s">
        <v>92</v>
      </c>
      <c r="M60" s="42" t="s">
        <v>44</v>
      </c>
      <c r="N60" s="43" t="s">
        <v>48</v>
      </c>
      <c r="O60" s="12">
        <v>2</v>
      </c>
      <c r="P60" s="11"/>
      <c r="Q60" s="12"/>
      <c r="R60" s="36"/>
      <c r="S60" s="12"/>
      <c r="T60" s="12"/>
      <c r="U60" s="12"/>
      <c r="V60" s="12"/>
      <c r="W60" s="12"/>
      <c r="X60" s="12"/>
      <c r="Y60" s="38"/>
      <c r="Z60" s="12"/>
      <c r="AA60" s="12"/>
      <c r="AB60" s="36"/>
      <c r="AC60" s="13">
        <v>4300000</v>
      </c>
      <c r="AD60" s="45">
        <f>+[1]poa_general!$E$78</f>
        <v>4300000</v>
      </c>
    </row>
    <row r="61" spans="1:32" ht="33.75" customHeight="1" x14ac:dyDescent="0.25">
      <c r="A61" s="1"/>
      <c r="B61" s="95"/>
      <c r="C61" s="89"/>
      <c r="D61" s="89"/>
      <c r="E61" s="105"/>
      <c r="F61" s="105"/>
      <c r="G61" s="102"/>
      <c r="H61" s="102"/>
      <c r="I61" s="102"/>
      <c r="J61" s="102"/>
      <c r="K61" s="102"/>
      <c r="L61" s="102"/>
      <c r="M61" s="42" t="s">
        <v>84</v>
      </c>
      <c r="N61" s="44" t="s">
        <v>49</v>
      </c>
      <c r="O61" s="12"/>
      <c r="P61" s="11"/>
      <c r="Q61" s="12"/>
      <c r="R61" s="38"/>
      <c r="S61" s="36"/>
      <c r="T61" s="12"/>
      <c r="U61" s="12"/>
      <c r="V61" s="12"/>
      <c r="W61" s="12"/>
      <c r="X61" s="12"/>
      <c r="Y61" s="12"/>
      <c r="Z61" s="38"/>
      <c r="AA61" s="36"/>
      <c r="AB61" s="12"/>
      <c r="AC61" s="13">
        <v>6000000</v>
      </c>
      <c r="AD61" s="45">
        <f>+AC60-AD60</f>
        <v>0</v>
      </c>
    </row>
    <row r="62" spans="1:32" ht="33.75" customHeight="1" x14ac:dyDescent="0.25">
      <c r="A62" s="1"/>
      <c r="B62" s="95"/>
      <c r="C62" s="89"/>
      <c r="D62" s="89"/>
      <c r="E62" s="105"/>
      <c r="F62" s="105"/>
      <c r="G62" s="102"/>
      <c r="H62" s="102"/>
      <c r="I62" s="102"/>
      <c r="J62" s="102"/>
      <c r="K62" s="102"/>
      <c r="L62" s="102"/>
      <c r="M62" s="42" t="s">
        <v>85</v>
      </c>
      <c r="N62" s="44" t="s">
        <v>50</v>
      </c>
      <c r="O62" s="12"/>
      <c r="P62" s="14"/>
      <c r="Q62" s="36"/>
      <c r="R62" s="12"/>
      <c r="S62" s="12"/>
      <c r="T62" s="12"/>
      <c r="U62" s="12"/>
      <c r="V62" s="12"/>
      <c r="W62" s="12"/>
      <c r="X62" s="12"/>
      <c r="Y62" s="36"/>
      <c r="Z62" s="12"/>
      <c r="AA62" s="12"/>
      <c r="AB62" s="12"/>
      <c r="AC62" s="13">
        <v>5000000</v>
      </c>
      <c r="AD62" s="45">
        <f>+[1]poa_general!$E$83</f>
        <v>6000000</v>
      </c>
    </row>
    <row r="63" spans="1:32" ht="33.75" customHeight="1" x14ac:dyDescent="0.25">
      <c r="A63" s="1"/>
      <c r="B63" s="95"/>
      <c r="C63" s="89"/>
      <c r="D63" s="89"/>
      <c r="E63" s="105"/>
      <c r="F63" s="105"/>
      <c r="G63" s="102"/>
      <c r="H63" s="102"/>
      <c r="I63" s="102"/>
      <c r="J63" s="102"/>
      <c r="K63" s="102"/>
      <c r="L63" s="102"/>
      <c r="M63" s="42" t="s">
        <v>97</v>
      </c>
      <c r="N63" s="44" t="s">
        <v>51</v>
      </c>
      <c r="O63" s="12"/>
      <c r="P63" s="14"/>
      <c r="Q63" s="12"/>
      <c r="R63" s="36"/>
      <c r="S63" s="12"/>
      <c r="T63" s="38"/>
      <c r="U63" s="12"/>
      <c r="V63" s="12"/>
      <c r="W63" s="12"/>
      <c r="X63" s="12"/>
      <c r="Y63" s="12"/>
      <c r="Z63" s="36"/>
      <c r="AA63" s="12"/>
      <c r="AB63" s="12"/>
      <c r="AC63" s="13">
        <v>32000000</v>
      </c>
      <c r="AD63" s="45">
        <f>+AC61-AD62</f>
        <v>0</v>
      </c>
    </row>
    <row r="64" spans="1:32" ht="33.75" customHeight="1" x14ac:dyDescent="0.25">
      <c r="A64" s="1"/>
      <c r="B64" s="95"/>
      <c r="C64" s="89"/>
      <c r="D64" s="89"/>
      <c r="E64" s="105"/>
      <c r="F64" s="105"/>
      <c r="G64" s="102"/>
      <c r="H64" s="102"/>
      <c r="I64" s="102"/>
      <c r="J64" s="102"/>
      <c r="K64" s="102"/>
      <c r="L64" s="102"/>
      <c r="M64" s="42" t="s">
        <v>98</v>
      </c>
      <c r="N64" s="44" t="s">
        <v>52</v>
      </c>
      <c r="O64" s="12"/>
      <c r="P64" s="14"/>
      <c r="Q64" s="12"/>
      <c r="R64" s="12"/>
      <c r="S64" s="12"/>
      <c r="T64" s="12"/>
      <c r="U64" s="12"/>
      <c r="V64" s="12"/>
      <c r="W64" s="36"/>
      <c r="X64" s="12"/>
      <c r="Y64" s="12"/>
      <c r="Z64" s="12"/>
      <c r="AA64" s="12"/>
      <c r="AB64" s="12"/>
      <c r="AC64" s="13">
        <v>9000000</v>
      </c>
      <c r="AD64" s="45">
        <f>+AD63/2</f>
        <v>0</v>
      </c>
    </row>
    <row r="65" spans="1:32" ht="30" x14ac:dyDescent="0.25">
      <c r="A65" s="1"/>
      <c r="B65" s="95"/>
      <c r="C65" s="89"/>
      <c r="D65" s="89"/>
      <c r="E65" s="105"/>
      <c r="F65" s="105"/>
      <c r="G65" s="102"/>
      <c r="H65" s="102"/>
      <c r="I65" s="102"/>
      <c r="J65" s="102"/>
      <c r="K65" s="102"/>
      <c r="L65" s="102"/>
      <c r="M65" s="42" t="s">
        <v>99</v>
      </c>
      <c r="N65" s="44" t="s">
        <v>53</v>
      </c>
      <c r="O65" s="12"/>
      <c r="P65" s="14"/>
      <c r="Q65" s="12"/>
      <c r="R65" s="12"/>
      <c r="S65" s="12"/>
      <c r="T65" s="12"/>
      <c r="U65" s="12"/>
      <c r="V65" s="12"/>
      <c r="W65" s="12"/>
      <c r="X65" s="12"/>
      <c r="Y65" s="12"/>
      <c r="Z65" s="36"/>
      <c r="AA65" s="12"/>
      <c r="AB65" s="12"/>
      <c r="AC65" s="13">
        <v>7000000</v>
      </c>
      <c r="AD65" s="45">
        <f>+AC65-1500000</f>
        <v>5500000</v>
      </c>
    </row>
    <row r="66" spans="1:32" ht="33.75" customHeight="1" x14ac:dyDescent="0.25">
      <c r="A66" s="1"/>
      <c r="B66" s="95"/>
      <c r="C66" s="89"/>
      <c r="D66" s="90"/>
      <c r="E66" s="106"/>
      <c r="F66" s="106"/>
      <c r="G66" s="103"/>
      <c r="H66" s="103"/>
      <c r="I66" s="103"/>
      <c r="J66" s="103"/>
      <c r="K66" s="103"/>
      <c r="L66" s="103"/>
      <c r="M66" s="42" t="s">
        <v>100</v>
      </c>
      <c r="N66" s="44" t="s">
        <v>54</v>
      </c>
      <c r="O66" s="12"/>
      <c r="P66" s="11"/>
      <c r="Q66" s="12"/>
      <c r="R66" s="12"/>
      <c r="S66" s="12"/>
      <c r="T66" s="36"/>
      <c r="U66" s="12"/>
      <c r="V66" s="12"/>
      <c r="W66" s="36"/>
      <c r="X66" s="12"/>
      <c r="Y66" s="12"/>
      <c r="Z66" s="36"/>
      <c r="AA66" s="12"/>
      <c r="AB66" s="38"/>
      <c r="AC66" s="13">
        <v>15000000</v>
      </c>
      <c r="AD66" s="45">
        <f>+[1]poa_general!$E$108</f>
        <v>15000000</v>
      </c>
    </row>
    <row r="67" spans="1:32" ht="84.75" customHeight="1" x14ac:dyDescent="0.25">
      <c r="A67" s="1"/>
      <c r="B67" s="96"/>
      <c r="C67" s="90"/>
      <c r="D67" s="15"/>
      <c r="E67" s="16"/>
      <c r="F67" s="16"/>
      <c r="G67" s="14"/>
      <c r="H67" s="14"/>
      <c r="I67" s="14"/>
      <c r="J67" s="14"/>
      <c r="K67" s="14"/>
      <c r="L67" s="14"/>
      <c r="M67" s="18" t="s">
        <v>96</v>
      </c>
      <c r="N67" s="30" t="s">
        <v>67</v>
      </c>
      <c r="O67" s="20"/>
      <c r="P67" s="14"/>
      <c r="Q67" s="21"/>
      <c r="R67" s="21"/>
      <c r="S67" s="40"/>
      <c r="T67" s="21"/>
      <c r="U67" s="40"/>
      <c r="V67" s="21"/>
      <c r="W67" s="40"/>
      <c r="X67" s="21"/>
      <c r="Y67" s="21"/>
      <c r="Z67" s="21"/>
      <c r="AA67" s="21"/>
      <c r="AB67" s="40"/>
      <c r="AC67" s="22">
        <f>+AF86</f>
        <v>410000000</v>
      </c>
      <c r="AD67" s="45">
        <f>+AC66-AD66</f>
        <v>0</v>
      </c>
      <c r="AE67" s="45">
        <v>48000000</v>
      </c>
      <c r="AF67" s="45">
        <f>AC67+AC66+AC77+AC78+AC19</f>
        <v>493553685</v>
      </c>
    </row>
    <row r="68" spans="1:32" x14ac:dyDescent="0.25">
      <c r="AC68" s="41">
        <f>SUM(AC60:AC67)</f>
        <v>488300000</v>
      </c>
      <c r="AD68" s="45">
        <f>+AD67/3</f>
        <v>0</v>
      </c>
    </row>
    <row r="69" spans="1:32" s="23" customFormat="1" ht="15" customHeight="1" x14ac:dyDescent="0.25">
      <c r="B69" s="5" t="s">
        <v>3</v>
      </c>
      <c r="C69" s="1" t="s">
        <v>39</v>
      </c>
      <c r="D69" s="25"/>
      <c r="E69" s="25"/>
      <c r="F69" s="25"/>
      <c r="G69" s="25"/>
      <c r="AD69" s="48"/>
      <c r="AF69" s="48"/>
    </row>
    <row r="70" spans="1:32" s="23" customFormat="1" ht="15.75" x14ac:dyDescent="0.25">
      <c r="B70" s="6"/>
      <c r="C70" s="1"/>
      <c r="D70" s="24"/>
      <c r="E70" s="26"/>
      <c r="F70" s="26"/>
      <c r="G70" s="25"/>
      <c r="AD70" s="48"/>
      <c r="AF70" s="48"/>
    </row>
    <row r="71" spans="1:32" s="23" customFormat="1" ht="15" customHeight="1" x14ac:dyDescent="0.25">
      <c r="B71" s="5" t="s">
        <v>4</v>
      </c>
      <c r="C71" s="1" t="s">
        <v>40</v>
      </c>
      <c r="D71" s="25"/>
      <c r="E71" s="25"/>
      <c r="F71" s="25"/>
      <c r="G71" s="25"/>
      <c r="AD71" s="48"/>
      <c r="AF71" s="48"/>
    </row>
    <row r="72" spans="1:32" s="23" customFormat="1" ht="15.75" x14ac:dyDescent="0.25">
      <c r="B72" s="6"/>
      <c r="C72" s="1"/>
      <c r="D72" s="24"/>
      <c r="E72" s="26"/>
      <c r="F72" s="26"/>
      <c r="G72" s="27"/>
      <c r="AD72" s="48"/>
      <c r="AF72" s="48"/>
    </row>
    <row r="73" spans="1:32" s="23" customFormat="1" ht="15.75" x14ac:dyDescent="0.25">
      <c r="B73" s="5" t="s">
        <v>5</v>
      </c>
      <c r="C73" s="1" t="s">
        <v>41</v>
      </c>
      <c r="D73" s="25"/>
      <c r="E73" s="25"/>
      <c r="F73" s="25"/>
      <c r="G73" s="25"/>
      <c r="AD73" s="48"/>
      <c r="AF73" s="48"/>
    </row>
    <row r="74" spans="1:32" ht="15.75" thickBot="1" x14ac:dyDescent="0.3"/>
    <row r="75" spans="1:32" ht="16.5" customHeight="1" thickTop="1" thickBot="1" x14ac:dyDescent="0.3">
      <c r="A75" s="7"/>
      <c r="B75" s="83" t="s">
        <v>6</v>
      </c>
      <c r="C75" s="97" t="s">
        <v>7</v>
      </c>
      <c r="D75" s="97" t="s">
        <v>8</v>
      </c>
      <c r="E75" s="97" t="s">
        <v>9</v>
      </c>
      <c r="F75" s="97" t="s">
        <v>11</v>
      </c>
      <c r="G75" s="85" t="s">
        <v>10</v>
      </c>
      <c r="H75" s="86"/>
      <c r="I75" s="86"/>
      <c r="J75" s="87"/>
      <c r="K75" s="97" t="s">
        <v>12</v>
      </c>
      <c r="L75" s="97" t="s">
        <v>13</v>
      </c>
      <c r="M75" s="97" t="s">
        <v>14</v>
      </c>
      <c r="N75" s="97" t="s">
        <v>15</v>
      </c>
      <c r="O75" s="83" t="s">
        <v>16</v>
      </c>
      <c r="P75" s="97" t="s">
        <v>17</v>
      </c>
      <c r="Q75" s="85" t="s">
        <v>18</v>
      </c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7"/>
      <c r="AC75" s="97" t="s">
        <v>19</v>
      </c>
    </row>
    <row r="76" spans="1:32" ht="23.25" thickTop="1" x14ac:dyDescent="0.25">
      <c r="A76" s="7"/>
      <c r="B76" s="98"/>
      <c r="C76" s="83"/>
      <c r="D76" s="83"/>
      <c r="E76" s="83"/>
      <c r="F76" s="83"/>
      <c r="G76" s="8" t="s">
        <v>20</v>
      </c>
      <c r="H76" s="8" t="s">
        <v>21</v>
      </c>
      <c r="I76" s="8" t="s">
        <v>22</v>
      </c>
      <c r="J76" s="8" t="s">
        <v>23</v>
      </c>
      <c r="K76" s="83"/>
      <c r="L76" s="83"/>
      <c r="M76" s="83"/>
      <c r="N76" s="83"/>
      <c r="O76" s="84"/>
      <c r="P76" s="83"/>
      <c r="Q76" s="9" t="s">
        <v>24</v>
      </c>
      <c r="R76" s="9" t="s">
        <v>25</v>
      </c>
      <c r="S76" s="9" t="s">
        <v>26</v>
      </c>
      <c r="T76" s="9" t="s">
        <v>27</v>
      </c>
      <c r="U76" s="9" t="s">
        <v>28</v>
      </c>
      <c r="V76" s="9" t="s">
        <v>29</v>
      </c>
      <c r="W76" s="9" t="s">
        <v>30</v>
      </c>
      <c r="X76" s="9" t="s">
        <v>31</v>
      </c>
      <c r="Y76" s="9" t="s">
        <v>32</v>
      </c>
      <c r="Z76" s="9" t="s">
        <v>33</v>
      </c>
      <c r="AA76" s="9" t="s">
        <v>34</v>
      </c>
      <c r="AB76" s="9" t="s">
        <v>35</v>
      </c>
      <c r="AC76" s="83"/>
    </row>
    <row r="77" spans="1:32" ht="51" x14ac:dyDescent="0.25">
      <c r="A77" s="1"/>
      <c r="B77" s="88" t="s">
        <v>42</v>
      </c>
      <c r="C77" s="88" t="s">
        <v>55</v>
      </c>
      <c r="D77" s="88" t="s">
        <v>77</v>
      </c>
      <c r="E77" s="91">
        <v>90</v>
      </c>
      <c r="F77" s="91">
        <v>160</v>
      </c>
      <c r="G77" s="88">
        <v>80</v>
      </c>
      <c r="H77" s="88">
        <v>0</v>
      </c>
      <c r="I77" s="88">
        <v>80</v>
      </c>
      <c r="J77" s="88">
        <v>0</v>
      </c>
      <c r="K77" s="88" t="s">
        <v>81</v>
      </c>
      <c r="L77" s="88" t="s">
        <v>92</v>
      </c>
      <c r="M77" s="10" t="s">
        <v>44</v>
      </c>
      <c r="N77" s="31" t="s">
        <v>56</v>
      </c>
      <c r="O77" s="12">
        <v>2</v>
      </c>
      <c r="P77" s="11"/>
      <c r="Q77" s="36"/>
      <c r="R77" s="12"/>
      <c r="S77" s="12"/>
      <c r="T77" s="36"/>
      <c r="U77" s="12"/>
      <c r="V77" s="12"/>
      <c r="W77" s="12"/>
      <c r="X77" s="36"/>
      <c r="Y77" s="38"/>
      <c r="Z77" s="12"/>
      <c r="AA77" s="12"/>
      <c r="AB77" s="12"/>
      <c r="AC77" s="13">
        <v>14800000</v>
      </c>
      <c r="AE77" s="45" t="e">
        <f>+[2]poa_general!#REF!</f>
        <v>#REF!</v>
      </c>
    </row>
    <row r="78" spans="1:32" ht="38.25" x14ac:dyDescent="0.25">
      <c r="A78" s="1"/>
      <c r="B78" s="89"/>
      <c r="C78" s="89"/>
      <c r="D78" s="89"/>
      <c r="E78" s="92"/>
      <c r="F78" s="92"/>
      <c r="G78" s="89"/>
      <c r="H78" s="89"/>
      <c r="I78" s="89"/>
      <c r="J78" s="89"/>
      <c r="K78" s="89"/>
      <c r="L78" s="89"/>
      <c r="M78" s="10" t="s">
        <v>84</v>
      </c>
      <c r="N78" s="31" t="s">
        <v>95</v>
      </c>
      <c r="O78" s="12">
        <v>2</v>
      </c>
      <c r="P78" s="11"/>
      <c r="Q78" s="36"/>
      <c r="R78" s="12"/>
      <c r="S78" s="12"/>
      <c r="T78" s="36"/>
      <c r="U78" s="12"/>
      <c r="V78" s="12"/>
      <c r="W78" s="12"/>
      <c r="X78" s="36"/>
      <c r="Y78" s="38"/>
      <c r="Z78" s="12"/>
      <c r="AA78" s="12"/>
      <c r="AB78" s="12"/>
      <c r="AC78" s="13">
        <v>13000000</v>
      </c>
      <c r="AD78" s="45">
        <f>+[2]poa_general!$E$113</f>
        <v>27799999.998</v>
      </c>
      <c r="AE78" s="46" t="e">
        <f>+AC78-AE77</f>
        <v>#REF!</v>
      </c>
      <c r="AF78" s="45">
        <f>+AF77/365</f>
        <v>0</v>
      </c>
    </row>
    <row r="79" spans="1:32" ht="33.75" customHeight="1" x14ac:dyDescent="0.25">
      <c r="A79" s="1"/>
      <c r="B79" s="89"/>
      <c r="C79" s="89"/>
      <c r="D79" s="89"/>
      <c r="E79" s="92"/>
      <c r="F79" s="92"/>
      <c r="G79" s="89"/>
      <c r="H79" s="89"/>
      <c r="I79" s="89"/>
      <c r="J79" s="89"/>
      <c r="K79" s="89"/>
      <c r="L79" s="89"/>
      <c r="M79" s="10"/>
      <c r="N79" s="11"/>
      <c r="O79" s="12"/>
      <c r="P79" s="14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3"/>
      <c r="AD79" s="45">
        <f>+AC77-AD78</f>
        <v>-12999999.998</v>
      </c>
      <c r="AE79" s="45" t="e">
        <f>+AE78/3</f>
        <v>#REF!</v>
      </c>
    </row>
    <row r="80" spans="1:32" ht="33.75" customHeight="1" x14ac:dyDescent="0.25">
      <c r="A80" s="1"/>
      <c r="B80" s="89"/>
      <c r="C80" s="89"/>
      <c r="D80" s="90"/>
      <c r="E80" s="93"/>
      <c r="F80" s="93"/>
      <c r="G80" s="90"/>
      <c r="H80" s="90"/>
      <c r="I80" s="90"/>
      <c r="J80" s="90"/>
      <c r="K80" s="90"/>
      <c r="L80" s="90"/>
      <c r="M80" s="10"/>
      <c r="N80" s="11"/>
      <c r="O80" s="12"/>
      <c r="P80" s="11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3"/>
      <c r="AD80" s="45">
        <f>+AD79/900</f>
        <v>-14444.444442222222</v>
      </c>
    </row>
    <row r="81" spans="1:33" ht="33.75" customHeight="1" x14ac:dyDescent="0.25">
      <c r="A81" s="1"/>
      <c r="B81" s="90"/>
      <c r="C81" s="90"/>
      <c r="D81" s="15"/>
      <c r="E81" s="16"/>
      <c r="F81" s="16"/>
      <c r="G81" s="14"/>
      <c r="H81" s="14"/>
      <c r="I81" s="14"/>
      <c r="J81" s="14"/>
      <c r="K81" s="14"/>
      <c r="L81" s="14"/>
      <c r="M81" s="18"/>
      <c r="N81" s="19"/>
      <c r="O81" s="20"/>
      <c r="P81" s="14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2"/>
    </row>
    <row r="82" spans="1:33" x14ac:dyDescent="0.25">
      <c r="AC82" s="41">
        <f>SUM(AC77:AC78)</f>
        <v>27800000</v>
      </c>
    </row>
    <row r="84" spans="1:33" s="23" customFormat="1" ht="15" customHeight="1" x14ac:dyDescent="0.25">
      <c r="B84" s="5" t="s">
        <v>3</v>
      </c>
      <c r="C84" s="1" t="s">
        <v>39</v>
      </c>
      <c r="D84" s="25"/>
      <c r="E84" s="25"/>
      <c r="F84" s="25"/>
      <c r="G84" s="25"/>
      <c r="AC84" s="47">
        <f>+AC82+AC68+AC51+AC37+AC23</f>
        <v>593239200</v>
      </c>
      <c r="AD84" s="48"/>
      <c r="AE84" s="48">
        <v>593239200</v>
      </c>
      <c r="AF84" s="48">
        <v>305051190</v>
      </c>
      <c r="AG84" s="49">
        <f>+AE84+AF84</f>
        <v>898290390</v>
      </c>
    </row>
    <row r="85" spans="1:33" s="23" customFormat="1" ht="15.75" x14ac:dyDescent="0.25">
      <c r="B85" s="6"/>
      <c r="C85" s="1"/>
      <c r="D85" s="24"/>
      <c r="E85" s="26"/>
      <c r="F85" s="26"/>
      <c r="G85" s="25"/>
      <c r="AD85" s="48"/>
      <c r="AE85" s="47">
        <f>+AE84-AC111</f>
        <v>183239200</v>
      </c>
      <c r="AF85" s="48"/>
    </row>
    <row r="86" spans="1:33" s="23" customFormat="1" ht="15" customHeight="1" x14ac:dyDescent="0.25">
      <c r="B86" s="5" t="s">
        <v>4</v>
      </c>
      <c r="C86" s="1" t="s">
        <v>40</v>
      </c>
      <c r="D86" s="25"/>
      <c r="E86" s="25"/>
      <c r="F86" s="25"/>
      <c r="G86" s="25"/>
      <c r="AD86" s="48"/>
      <c r="AE86" s="47">
        <f>+AC84-AE85</f>
        <v>410000000</v>
      </c>
      <c r="AF86" s="48">
        <f>+AE84-AE85</f>
        <v>410000000</v>
      </c>
    </row>
    <row r="87" spans="1:33" s="23" customFormat="1" ht="15.75" x14ac:dyDescent="0.25">
      <c r="B87" s="6"/>
      <c r="C87" s="1"/>
      <c r="D87" s="24"/>
      <c r="E87" s="26"/>
      <c r="F87" s="26"/>
      <c r="G87" s="27"/>
      <c r="AD87" s="48"/>
      <c r="AF87" s="48"/>
      <c r="AG87" s="23">
        <v>898290390</v>
      </c>
    </row>
    <row r="88" spans="1:33" s="23" customFormat="1" ht="15.75" x14ac:dyDescent="0.25">
      <c r="B88" s="5" t="s">
        <v>5</v>
      </c>
      <c r="C88" s="1" t="s">
        <v>41</v>
      </c>
      <c r="D88" s="25"/>
      <c r="E88" s="25"/>
      <c r="F88" s="25"/>
      <c r="G88" s="25"/>
      <c r="AD88" s="48"/>
      <c r="AF88" s="48"/>
    </row>
    <row r="89" spans="1:33" ht="15.75" thickBot="1" x14ac:dyDescent="0.3"/>
    <row r="90" spans="1:33" ht="16.5" customHeight="1" thickTop="1" thickBot="1" x14ac:dyDescent="0.3">
      <c r="A90" s="7"/>
      <c r="B90" s="83" t="s">
        <v>6</v>
      </c>
      <c r="C90" s="97" t="s">
        <v>7</v>
      </c>
      <c r="D90" s="97" t="s">
        <v>8</v>
      </c>
      <c r="E90" s="97" t="s">
        <v>9</v>
      </c>
      <c r="F90" s="97" t="s">
        <v>11</v>
      </c>
      <c r="G90" s="85" t="s">
        <v>10</v>
      </c>
      <c r="H90" s="86"/>
      <c r="I90" s="86"/>
      <c r="J90" s="87"/>
      <c r="K90" s="97" t="s">
        <v>12</v>
      </c>
      <c r="L90" s="97" t="s">
        <v>13</v>
      </c>
      <c r="M90" s="97" t="s">
        <v>14</v>
      </c>
      <c r="N90" s="97" t="s">
        <v>15</v>
      </c>
      <c r="O90" s="83" t="s">
        <v>16</v>
      </c>
      <c r="P90" s="97" t="s">
        <v>17</v>
      </c>
      <c r="Q90" s="85" t="s">
        <v>18</v>
      </c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7"/>
      <c r="AC90" s="97" t="s">
        <v>19</v>
      </c>
    </row>
    <row r="91" spans="1:33" ht="23.25" thickTop="1" x14ac:dyDescent="0.25">
      <c r="A91" s="7"/>
      <c r="B91" s="98"/>
      <c r="C91" s="83"/>
      <c r="D91" s="83"/>
      <c r="E91" s="83"/>
      <c r="F91" s="83"/>
      <c r="G91" s="8" t="s">
        <v>20</v>
      </c>
      <c r="H91" s="8" t="s">
        <v>21</v>
      </c>
      <c r="I91" s="8" t="s">
        <v>22</v>
      </c>
      <c r="J91" s="8" t="s">
        <v>23</v>
      </c>
      <c r="K91" s="83"/>
      <c r="L91" s="83"/>
      <c r="M91" s="83"/>
      <c r="N91" s="83"/>
      <c r="O91" s="84"/>
      <c r="P91" s="83"/>
      <c r="Q91" s="9" t="s">
        <v>24</v>
      </c>
      <c r="R91" s="9" t="s">
        <v>25</v>
      </c>
      <c r="S91" s="9" t="s">
        <v>26</v>
      </c>
      <c r="T91" s="9" t="s">
        <v>27</v>
      </c>
      <c r="U91" s="9" t="s">
        <v>28</v>
      </c>
      <c r="V91" s="9" t="s">
        <v>29</v>
      </c>
      <c r="W91" s="9" t="s">
        <v>30</v>
      </c>
      <c r="X91" s="9" t="s">
        <v>31</v>
      </c>
      <c r="Y91" s="9" t="s">
        <v>32</v>
      </c>
      <c r="Z91" s="9" t="s">
        <v>33</v>
      </c>
      <c r="AA91" s="9" t="s">
        <v>34</v>
      </c>
      <c r="AB91" s="9" t="s">
        <v>35</v>
      </c>
      <c r="AC91" s="83"/>
    </row>
    <row r="92" spans="1:33" ht="33.75" customHeight="1" x14ac:dyDescent="0.25">
      <c r="A92" s="1"/>
      <c r="B92" s="88" t="s">
        <v>42</v>
      </c>
      <c r="C92" s="88" t="s">
        <v>57</v>
      </c>
      <c r="D92" s="101"/>
      <c r="E92" s="104"/>
      <c r="F92" s="104"/>
      <c r="G92" s="101"/>
      <c r="H92" s="101"/>
      <c r="I92" s="101"/>
      <c r="J92" s="101"/>
      <c r="K92" s="101"/>
      <c r="L92" s="101"/>
      <c r="M92" s="10" t="s">
        <v>44</v>
      </c>
      <c r="N92" s="31" t="s">
        <v>58</v>
      </c>
      <c r="O92" s="12"/>
      <c r="P92" s="11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3"/>
    </row>
    <row r="93" spans="1:33" ht="38.25" x14ac:dyDescent="0.25">
      <c r="A93" s="1"/>
      <c r="B93" s="89"/>
      <c r="C93" s="89"/>
      <c r="D93" s="102"/>
      <c r="E93" s="105"/>
      <c r="F93" s="105"/>
      <c r="G93" s="102"/>
      <c r="H93" s="102"/>
      <c r="I93" s="102"/>
      <c r="J93" s="102"/>
      <c r="K93" s="102"/>
      <c r="L93" s="102"/>
      <c r="M93" s="10" t="s">
        <v>84</v>
      </c>
      <c r="N93" s="31" t="s">
        <v>59</v>
      </c>
      <c r="O93" s="12"/>
      <c r="P93" s="11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3"/>
    </row>
    <row r="94" spans="1:33" ht="33.75" customHeight="1" x14ac:dyDescent="0.25">
      <c r="A94" s="1"/>
      <c r="B94" s="89"/>
      <c r="C94" s="89"/>
      <c r="D94" s="102"/>
      <c r="E94" s="105"/>
      <c r="F94" s="105"/>
      <c r="G94" s="102"/>
      <c r="H94" s="102"/>
      <c r="I94" s="102"/>
      <c r="J94" s="102"/>
      <c r="K94" s="102"/>
      <c r="L94" s="102"/>
      <c r="M94" s="10" t="s">
        <v>85</v>
      </c>
      <c r="N94" s="33" t="s">
        <v>66</v>
      </c>
      <c r="O94" s="12"/>
      <c r="P94" s="14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3"/>
    </row>
    <row r="95" spans="1:33" ht="25.5" x14ac:dyDescent="0.25">
      <c r="A95" s="1"/>
      <c r="B95" s="89"/>
      <c r="C95" s="89"/>
      <c r="D95" s="102"/>
      <c r="E95" s="105"/>
      <c r="F95" s="105"/>
      <c r="G95" s="102"/>
      <c r="H95" s="102"/>
      <c r="I95" s="102"/>
      <c r="J95" s="102"/>
      <c r="K95" s="102"/>
      <c r="L95" s="102"/>
      <c r="M95" s="10" t="s">
        <v>97</v>
      </c>
      <c r="N95" s="31" t="s">
        <v>60</v>
      </c>
      <c r="O95" s="12"/>
      <c r="P95" s="14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3"/>
    </row>
    <row r="96" spans="1:33" ht="33.75" customHeight="1" x14ac:dyDescent="0.25">
      <c r="A96" s="1"/>
      <c r="B96" s="89"/>
      <c r="C96" s="89"/>
      <c r="D96" s="102"/>
      <c r="E96" s="105"/>
      <c r="F96" s="105"/>
      <c r="G96" s="102"/>
      <c r="H96" s="102"/>
      <c r="I96" s="102"/>
      <c r="J96" s="102"/>
      <c r="K96" s="102"/>
      <c r="L96" s="102"/>
      <c r="M96" s="10" t="s">
        <v>98</v>
      </c>
      <c r="N96" s="31" t="s">
        <v>61</v>
      </c>
      <c r="O96" s="12"/>
      <c r="P96" s="14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3"/>
    </row>
    <row r="97" spans="1:32" ht="33.75" customHeight="1" x14ac:dyDescent="0.25">
      <c r="A97" s="1"/>
      <c r="B97" s="89"/>
      <c r="C97" s="89"/>
      <c r="D97" s="102"/>
      <c r="E97" s="105"/>
      <c r="F97" s="105"/>
      <c r="G97" s="102"/>
      <c r="H97" s="102"/>
      <c r="I97" s="102"/>
      <c r="J97" s="102"/>
      <c r="K97" s="102"/>
      <c r="L97" s="102"/>
      <c r="M97" s="10" t="s">
        <v>99</v>
      </c>
      <c r="N97" s="31" t="s">
        <v>62</v>
      </c>
      <c r="O97" s="12"/>
      <c r="P97" s="14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3"/>
    </row>
    <row r="98" spans="1:32" ht="38.25" x14ac:dyDescent="0.25">
      <c r="A98" s="1"/>
      <c r="B98" s="89"/>
      <c r="C98" s="89"/>
      <c r="D98" s="102"/>
      <c r="E98" s="105"/>
      <c r="F98" s="105"/>
      <c r="G98" s="102"/>
      <c r="H98" s="102"/>
      <c r="I98" s="102"/>
      <c r="J98" s="102"/>
      <c r="K98" s="102"/>
      <c r="L98" s="102"/>
      <c r="M98" s="10" t="s">
        <v>100</v>
      </c>
      <c r="N98" s="32" t="s">
        <v>63</v>
      </c>
      <c r="O98" s="12"/>
      <c r="P98" s="14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3"/>
    </row>
    <row r="99" spans="1:32" ht="33.75" customHeight="1" x14ac:dyDescent="0.25">
      <c r="A99" s="1"/>
      <c r="B99" s="89"/>
      <c r="C99" s="89"/>
      <c r="D99" s="103"/>
      <c r="E99" s="106"/>
      <c r="F99" s="106"/>
      <c r="G99" s="103"/>
      <c r="H99" s="103"/>
      <c r="I99" s="103"/>
      <c r="J99" s="103"/>
      <c r="K99" s="103"/>
      <c r="L99" s="103"/>
      <c r="M99" s="10" t="s">
        <v>96</v>
      </c>
      <c r="N99" s="31" t="s">
        <v>64</v>
      </c>
      <c r="O99" s="12"/>
      <c r="P99" s="11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3"/>
    </row>
    <row r="100" spans="1:32" ht="33.75" customHeight="1" x14ac:dyDescent="0.25">
      <c r="A100" s="1"/>
      <c r="B100" s="90"/>
      <c r="C100" s="90"/>
      <c r="D100" s="15"/>
      <c r="E100" s="16"/>
      <c r="F100" s="16"/>
      <c r="G100" s="14"/>
      <c r="H100" s="14"/>
      <c r="I100" s="14"/>
      <c r="J100" s="14"/>
      <c r="K100" s="14"/>
      <c r="L100" s="14"/>
      <c r="M100" s="18"/>
      <c r="N100" s="19"/>
      <c r="O100" s="20"/>
      <c r="P100" s="14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2"/>
    </row>
    <row r="103" spans="1:32" s="23" customFormat="1" ht="15" customHeight="1" x14ac:dyDescent="0.25">
      <c r="B103" s="5" t="s">
        <v>3</v>
      </c>
      <c r="C103" s="1" t="s">
        <v>39</v>
      </c>
      <c r="D103" s="25"/>
      <c r="E103" s="25"/>
      <c r="F103" s="25"/>
      <c r="G103" s="25"/>
      <c r="AD103" s="48"/>
      <c r="AF103" s="48"/>
    </row>
    <row r="104" spans="1:32" s="23" customFormat="1" ht="15.75" x14ac:dyDescent="0.25">
      <c r="B104" s="6"/>
      <c r="C104" s="1"/>
      <c r="D104" s="24"/>
      <c r="E104" s="26"/>
      <c r="F104" s="26"/>
      <c r="G104" s="25"/>
      <c r="AD104" s="48"/>
      <c r="AF104" s="48"/>
    </row>
    <row r="105" spans="1:32" s="23" customFormat="1" ht="15" customHeight="1" x14ac:dyDescent="0.25">
      <c r="B105" s="5" t="s">
        <v>4</v>
      </c>
      <c r="C105" s="1" t="s">
        <v>40</v>
      </c>
      <c r="D105" s="25"/>
      <c r="E105" s="25"/>
      <c r="F105" s="25"/>
      <c r="G105" s="25"/>
      <c r="AD105" s="48"/>
      <c r="AF105" s="48"/>
    </row>
    <row r="106" spans="1:32" s="23" customFormat="1" ht="15.75" x14ac:dyDescent="0.25">
      <c r="B106" s="6"/>
      <c r="C106" s="1"/>
      <c r="D106" s="24"/>
      <c r="E106" s="26"/>
      <c r="F106" s="26"/>
      <c r="G106" s="27"/>
      <c r="AD106" s="48"/>
      <c r="AF106" s="48"/>
    </row>
    <row r="107" spans="1:32" s="23" customFormat="1" ht="15.75" x14ac:dyDescent="0.25">
      <c r="B107" s="5" t="s">
        <v>5</v>
      </c>
      <c r="C107" s="1" t="s">
        <v>41</v>
      </c>
      <c r="D107" s="25"/>
      <c r="E107" s="25"/>
      <c r="F107" s="25"/>
      <c r="G107" s="25"/>
      <c r="AD107" s="48"/>
      <c r="AF107" s="48"/>
    </row>
    <row r="108" spans="1:32" ht="15.75" thickBot="1" x14ac:dyDescent="0.3"/>
    <row r="109" spans="1:32" ht="16.5" customHeight="1" thickTop="1" thickBot="1" x14ac:dyDescent="0.3">
      <c r="A109" s="7"/>
      <c r="B109" s="83" t="s">
        <v>6</v>
      </c>
      <c r="C109" s="83" t="s">
        <v>7</v>
      </c>
      <c r="D109" s="83" t="s">
        <v>8</v>
      </c>
      <c r="E109" s="83" t="s">
        <v>9</v>
      </c>
      <c r="F109" s="83" t="s">
        <v>11</v>
      </c>
      <c r="G109" s="85" t="s">
        <v>10</v>
      </c>
      <c r="H109" s="86"/>
      <c r="I109" s="86"/>
      <c r="J109" s="87"/>
      <c r="K109" s="83" t="s">
        <v>12</v>
      </c>
      <c r="L109" s="83" t="s">
        <v>13</v>
      </c>
      <c r="M109" s="83" t="s">
        <v>14</v>
      </c>
      <c r="N109" s="83" t="s">
        <v>15</v>
      </c>
      <c r="O109" s="83" t="s">
        <v>16</v>
      </c>
      <c r="P109" s="83" t="s">
        <v>17</v>
      </c>
      <c r="Q109" s="85" t="s">
        <v>18</v>
      </c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7"/>
      <c r="AC109" s="83" t="s">
        <v>19</v>
      </c>
    </row>
    <row r="110" spans="1:32" ht="23.25" thickTop="1" x14ac:dyDescent="0.25">
      <c r="A110" s="7"/>
      <c r="B110" s="84"/>
      <c r="C110" s="84"/>
      <c r="D110" s="84"/>
      <c r="E110" s="84"/>
      <c r="F110" s="84"/>
      <c r="G110" s="8" t="s">
        <v>20</v>
      </c>
      <c r="H110" s="8" t="s">
        <v>21</v>
      </c>
      <c r="I110" s="8" t="s">
        <v>22</v>
      </c>
      <c r="J110" s="8" t="s">
        <v>23</v>
      </c>
      <c r="K110" s="84"/>
      <c r="L110" s="84"/>
      <c r="M110" s="84"/>
      <c r="N110" s="84"/>
      <c r="O110" s="84"/>
      <c r="P110" s="84"/>
      <c r="Q110" s="9" t="s">
        <v>24</v>
      </c>
      <c r="R110" s="9" t="s">
        <v>25</v>
      </c>
      <c r="S110" s="9" t="s">
        <v>26</v>
      </c>
      <c r="T110" s="9" t="s">
        <v>27</v>
      </c>
      <c r="U110" s="9" t="s">
        <v>28</v>
      </c>
      <c r="V110" s="9" t="s">
        <v>29</v>
      </c>
      <c r="W110" s="9" t="s">
        <v>30</v>
      </c>
      <c r="X110" s="9" t="s">
        <v>31</v>
      </c>
      <c r="Y110" s="9" t="s">
        <v>32</v>
      </c>
      <c r="Z110" s="9" t="s">
        <v>33</v>
      </c>
      <c r="AA110" s="9" t="s">
        <v>34</v>
      </c>
      <c r="AB110" s="9" t="s">
        <v>35</v>
      </c>
      <c r="AC110" s="84"/>
    </row>
    <row r="111" spans="1:32" ht="33.75" customHeight="1" x14ac:dyDescent="0.25">
      <c r="A111" s="1"/>
      <c r="B111" s="88" t="s">
        <v>42</v>
      </c>
      <c r="C111" s="88" t="s">
        <v>65</v>
      </c>
      <c r="D111" s="88" t="s">
        <v>76</v>
      </c>
      <c r="E111" s="91">
        <v>1400000</v>
      </c>
      <c r="F111" s="91"/>
      <c r="G111" s="88"/>
      <c r="H111" s="88"/>
      <c r="I111" s="88"/>
      <c r="J111" s="88"/>
      <c r="K111" s="88"/>
      <c r="L111" s="88"/>
      <c r="M111" s="10"/>
      <c r="N111" s="11"/>
      <c r="O111" s="12"/>
      <c r="P111" s="11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07">
        <v>410000000</v>
      </c>
    </row>
    <row r="112" spans="1:32" ht="33.75" customHeight="1" x14ac:dyDescent="0.25">
      <c r="A112" s="1"/>
      <c r="B112" s="89"/>
      <c r="C112" s="89"/>
      <c r="D112" s="89"/>
      <c r="E112" s="92"/>
      <c r="F112" s="92"/>
      <c r="G112" s="89"/>
      <c r="H112" s="89"/>
      <c r="I112" s="89"/>
      <c r="J112" s="89"/>
      <c r="K112" s="89"/>
      <c r="L112" s="89"/>
      <c r="M112" s="10"/>
      <c r="N112" s="11"/>
      <c r="O112" s="12"/>
      <c r="P112" s="11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08"/>
    </row>
    <row r="113" spans="1:29" ht="33.75" customHeight="1" x14ac:dyDescent="0.25">
      <c r="A113" s="1"/>
      <c r="B113" s="89"/>
      <c r="C113" s="89"/>
      <c r="D113" s="89"/>
      <c r="E113" s="92"/>
      <c r="F113" s="92"/>
      <c r="G113" s="89"/>
      <c r="H113" s="89"/>
      <c r="I113" s="89"/>
      <c r="J113" s="89"/>
      <c r="K113" s="89"/>
      <c r="L113" s="89"/>
      <c r="M113" s="10"/>
      <c r="N113" s="11"/>
      <c r="O113" s="12"/>
      <c r="P113" s="14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08"/>
    </row>
    <row r="114" spans="1:29" ht="33.75" customHeight="1" x14ac:dyDescent="0.25">
      <c r="A114" s="1"/>
      <c r="B114" s="89"/>
      <c r="C114" s="89"/>
      <c r="D114" s="90"/>
      <c r="E114" s="93"/>
      <c r="F114" s="93"/>
      <c r="G114" s="90"/>
      <c r="H114" s="90"/>
      <c r="I114" s="90"/>
      <c r="J114" s="90"/>
      <c r="K114" s="90"/>
      <c r="L114" s="90"/>
      <c r="M114" s="10"/>
      <c r="N114" s="11"/>
      <c r="O114" s="12"/>
      <c r="P114" s="11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08"/>
    </row>
    <row r="115" spans="1:29" ht="33.75" customHeight="1" x14ac:dyDescent="0.25">
      <c r="A115" s="1"/>
      <c r="B115" s="90"/>
      <c r="C115" s="90"/>
      <c r="D115" s="15"/>
      <c r="E115" s="16"/>
      <c r="F115" s="16"/>
      <c r="G115" s="14"/>
      <c r="H115" s="14"/>
      <c r="I115" s="14"/>
      <c r="J115" s="14"/>
      <c r="K115" s="14"/>
      <c r="L115" s="14"/>
      <c r="M115" s="18"/>
      <c r="N115" s="19"/>
      <c r="O115" s="20"/>
      <c r="P115" s="14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109"/>
    </row>
    <row r="119" spans="1:29" ht="15.75" x14ac:dyDescent="0.25">
      <c r="B119" s="5" t="s">
        <v>3</v>
      </c>
      <c r="C119" s="1" t="s">
        <v>39</v>
      </c>
      <c r="D119" s="25"/>
      <c r="E119" s="25"/>
      <c r="F119" s="25"/>
      <c r="G119" s="25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</row>
    <row r="120" spans="1:29" ht="15.75" x14ac:dyDescent="0.25">
      <c r="B120" s="6"/>
      <c r="C120" s="1"/>
      <c r="D120" s="24"/>
      <c r="E120" s="26"/>
      <c r="F120" s="26"/>
      <c r="G120" s="25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</row>
    <row r="121" spans="1:29" ht="15.75" x14ac:dyDescent="0.25">
      <c r="B121" s="5" t="s">
        <v>4</v>
      </c>
      <c r="C121" s="1" t="s">
        <v>40</v>
      </c>
      <c r="D121" s="25"/>
      <c r="E121" s="25"/>
      <c r="F121" s="25"/>
      <c r="G121" s="25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</row>
    <row r="122" spans="1:29" ht="15.75" x14ac:dyDescent="0.25">
      <c r="B122" s="6"/>
      <c r="C122" s="1"/>
      <c r="D122" s="24"/>
      <c r="E122" s="26"/>
      <c r="F122" s="26"/>
      <c r="G122" s="27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</row>
    <row r="123" spans="1:29" ht="15.75" x14ac:dyDescent="0.25">
      <c r="B123" s="5" t="s">
        <v>5</v>
      </c>
      <c r="C123" s="1" t="s">
        <v>41</v>
      </c>
      <c r="D123" s="25"/>
      <c r="E123" s="25"/>
      <c r="F123" s="25"/>
      <c r="G123" s="25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</row>
    <row r="124" spans="1:29" ht="15.75" thickBot="1" x14ac:dyDescent="0.3"/>
    <row r="125" spans="1:29" ht="16.5" thickTop="1" thickBot="1" x14ac:dyDescent="0.3">
      <c r="B125" s="83" t="s">
        <v>6</v>
      </c>
      <c r="C125" s="83" t="s">
        <v>7</v>
      </c>
      <c r="D125" s="83" t="s">
        <v>8</v>
      </c>
      <c r="E125" s="83" t="s">
        <v>9</v>
      </c>
      <c r="F125" s="83" t="s">
        <v>11</v>
      </c>
      <c r="G125" s="85" t="s">
        <v>10</v>
      </c>
      <c r="H125" s="86"/>
      <c r="I125" s="86"/>
      <c r="J125" s="87"/>
      <c r="K125" s="83" t="s">
        <v>12</v>
      </c>
      <c r="L125" s="83" t="s">
        <v>13</v>
      </c>
      <c r="M125" s="83" t="s">
        <v>14</v>
      </c>
      <c r="N125" s="83" t="s">
        <v>15</v>
      </c>
      <c r="O125" s="83" t="s">
        <v>16</v>
      </c>
      <c r="P125" s="83" t="s">
        <v>17</v>
      </c>
      <c r="Q125" s="85" t="s">
        <v>18</v>
      </c>
      <c r="R125" s="86"/>
      <c r="S125" s="86"/>
      <c r="T125" s="86"/>
      <c r="U125" s="86"/>
      <c r="V125" s="86"/>
      <c r="W125" s="86"/>
      <c r="X125" s="86"/>
      <c r="Y125" s="86"/>
      <c r="Z125" s="86"/>
      <c r="AA125" s="86"/>
      <c r="AB125" s="87"/>
      <c r="AC125" s="83" t="s">
        <v>19</v>
      </c>
    </row>
    <row r="126" spans="1:29" ht="23.25" thickTop="1" x14ac:dyDescent="0.25">
      <c r="B126" s="84"/>
      <c r="C126" s="84"/>
      <c r="D126" s="84"/>
      <c r="E126" s="84"/>
      <c r="F126" s="84"/>
      <c r="G126" s="8" t="s">
        <v>20</v>
      </c>
      <c r="H126" s="8" t="s">
        <v>21</v>
      </c>
      <c r="I126" s="8" t="s">
        <v>22</v>
      </c>
      <c r="J126" s="8" t="s">
        <v>23</v>
      </c>
      <c r="K126" s="84"/>
      <c r="L126" s="84"/>
      <c r="M126" s="84"/>
      <c r="N126" s="84"/>
      <c r="O126" s="84"/>
      <c r="P126" s="84"/>
      <c r="Q126" s="9" t="s">
        <v>24</v>
      </c>
      <c r="R126" s="9" t="s">
        <v>25</v>
      </c>
      <c r="S126" s="9" t="s">
        <v>26</v>
      </c>
      <c r="T126" s="9" t="s">
        <v>27</v>
      </c>
      <c r="U126" s="9" t="s">
        <v>28</v>
      </c>
      <c r="V126" s="9" t="s">
        <v>29</v>
      </c>
      <c r="W126" s="9" t="s">
        <v>30</v>
      </c>
      <c r="X126" s="9" t="s">
        <v>31</v>
      </c>
      <c r="Y126" s="9" t="s">
        <v>32</v>
      </c>
      <c r="Z126" s="9" t="s">
        <v>33</v>
      </c>
      <c r="AA126" s="9" t="s">
        <v>34</v>
      </c>
      <c r="AB126" s="9" t="s">
        <v>35</v>
      </c>
      <c r="AC126" s="84"/>
    </row>
    <row r="127" spans="1:29" x14ac:dyDescent="0.25">
      <c r="B127" s="88" t="s">
        <v>42</v>
      </c>
      <c r="C127" s="88" t="s">
        <v>70</v>
      </c>
      <c r="D127" s="88" t="s">
        <v>71</v>
      </c>
      <c r="E127" s="91">
        <v>1080</v>
      </c>
      <c r="F127" s="91">
        <v>4200</v>
      </c>
      <c r="G127" s="88"/>
      <c r="H127" s="88"/>
      <c r="I127" s="88"/>
      <c r="J127" s="88"/>
      <c r="K127" s="88"/>
      <c r="L127" s="88"/>
      <c r="M127" s="10"/>
      <c r="N127" s="11"/>
      <c r="O127" s="12"/>
      <c r="P127" s="11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07">
        <v>200000000</v>
      </c>
    </row>
    <row r="128" spans="1:29" x14ac:dyDescent="0.25">
      <c r="B128" s="89"/>
      <c r="C128" s="89"/>
      <c r="D128" s="89"/>
      <c r="E128" s="92"/>
      <c r="F128" s="92"/>
      <c r="G128" s="89"/>
      <c r="H128" s="89"/>
      <c r="I128" s="89"/>
      <c r="J128" s="89"/>
      <c r="K128" s="89"/>
      <c r="L128" s="89"/>
      <c r="M128" s="10"/>
      <c r="N128" s="11"/>
      <c r="O128" s="12"/>
      <c r="P128" s="11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08"/>
    </row>
    <row r="129" spans="2:29" x14ac:dyDescent="0.25">
      <c r="B129" s="89"/>
      <c r="C129" s="89"/>
      <c r="D129" s="89"/>
      <c r="E129" s="92"/>
      <c r="F129" s="92"/>
      <c r="G129" s="89"/>
      <c r="H129" s="89"/>
      <c r="I129" s="89"/>
      <c r="J129" s="89"/>
      <c r="K129" s="89"/>
      <c r="L129" s="89"/>
      <c r="M129" s="10"/>
      <c r="N129" s="11"/>
      <c r="O129" s="12"/>
      <c r="P129" s="14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08"/>
    </row>
    <row r="130" spans="2:29" x14ac:dyDescent="0.25">
      <c r="B130" s="89"/>
      <c r="C130" s="89"/>
      <c r="D130" s="90"/>
      <c r="E130" s="93"/>
      <c r="F130" s="93"/>
      <c r="G130" s="90"/>
      <c r="H130" s="90"/>
      <c r="I130" s="90"/>
      <c r="J130" s="90"/>
      <c r="K130" s="90"/>
      <c r="L130" s="90"/>
      <c r="M130" s="10"/>
      <c r="N130" s="11"/>
      <c r="O130" s="12"/>
      <c r="P130" s="11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08"/>
    </row>
    <row r="131" spans="2:29" x14ac:dyDescent="0.25">
      <c r="B131" s="90"/>
      <c r="C131" s="90"/>
      <c r="D131" s="15"/>
      <c r="E131" s="16"/>
      <c r="F131" s="16"/>
      <c r="G131" s="14"/>
      <c r="H131" s="14"/>
      <c r="I131" s="14"/>
      <c r="J131" s="14"/>
      <c r="K131" s="14"/>
      <c r="L131" s="14"/>
      <c r="M131" s="18"/>
      <c r="N131" s="19"/>
      <c r="O131" s="20"/>
      <c r="P131" s="14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109"/>
    </row>
  </sheetData>
  <mergeCells count="204">
    <mergeCell ref="AC127:AC131"/>
    <mergeCell ref="AC111:AC115"/>
    <mergeCell ref="O109:O110"/>
    <mergeCell ref="P109:P110"/>
    <mergeCell ref="Q109:AB109"/>
    <mergeCell ref="AC109:AC110"/>
    <mergeCell ref="B111:B115"/>
    <mergeCell ref="C111:C115"/>
    <mergeCell ref="D111:D114"/>
    <mergeCell ref="E111:E114"/>
    <mergeCell ref="F111:F114"/>
    <mergeCell ref="G111:G114"/>
    <mergeCell ref="H111:H114"/>
    <mergeCell ref="I111:I114"/>
    <mergeCell ref="J111:J114"/>
    <mergeCell ref="K111:K114"/>
    <mergeCell ref="L111:L114"/>
    <mergeCell ref="G109:J109"/>
    <mergeCell ref="K109:K110"/>
    <mergeCell ref="L109:L110"/>
    <mergeCell ref="M109:M110"/>
    <mergeCell ref="N109:N110"/>
    <mergeCell ref="B109:B110"/>
    <mergeCell ref="C109:C110"/>
    <mergeCell ref="E109:E110"/>
    <mergeCell ref="O90:O91"/>
    <mergeCell ref="P90:P91"/>
    <mergeCell ref="Q90:AB90"/>
    <mergeCell ref="AC90:AC91"/>
    <mergeCell ref="B92:B100"/>
    <mergeCell ref="C92:C100"/>
    <mergeCell ref="D92:D99"/>
    <mergeCell ref="E92:E99"/>
    <mergeCell ref="F92:F99"/>
    <mergeCell ref="G92:G99"/>
    <mergeCell ref="H92:H99"/>
    <mergeCell ref="I92:I99"/>
    <mergeCell ref="J92:J99"/>
    <mergeCell ref="K92:K99"/>
    <mergeCell ref="L92:L99"/>
    <mergeCell ref="G90:J90"/>
    <mergeCell ref="K90:K91"/>
    <mergeCell ref="L90:L91"/>
    <mergeCell ref="M90:M91"/>
    <mergeCell ref="N90:N91"/>
    <mergeCell ref="B90:B91"/>
    <mergeCell ref="C90:C91"/>
    <mergeCell ref="O75:O76"/>
    <mergeCell ref="P75:P76"/>
    <mergeCell ref="Q75:AB75"/>
    <mergeCell ref="AC75:AC76"/>
    <mergeCell ref="B77:B81"/>
    <mergeCell ref="C77:C81"/>
    <mergeCell ref="D77:D80"/>
    <mergeCell ref="E77:E80"/>
    <mergeCell ref="F77:F80"/>
    <mergeCell ref="G77:G80"/>
    <mergeCell ref="H77:H80"/>
    <mergeCell ref="I77:I80"/>
    <mergeCell ref="J77:J80"/>
    <mergeCell ref="K77:K80"/>
    <mergeCell ref="L77:L80"/>
    <mergeCell ref="G75:J75"/>
    <mergeCell ref="K75:K76"/>
    <mergeCell ref="L75:L76"/>
    <mergeCell ref="M75:M76"/>
    <mergeCell ref="N75:N76"/>
    <mergeCell ref="B75:B76"/>
    <mergeCell ref="C75:C76"/>
    <mergeCell ref="O58:O59"/>
    <mergeCell ref="P58:P59"/>
    <mergeCell ref="Q58:AB58"/>
    <mergeCell ref="AC58:AC59"/>
    <mergeCell ref="B60:B67"/>
    <mergeCell ref="C60:C67"/>
    <mergeCell ref="D60:D66"/>
    <mergeCell ref="E60:E66"/>
    <mergeCell ref="F60:F66"/>
    <mergeCell ref="G60:G66"/>
    <mergeCell ref="H60:H66"/>
    <mergeCell ref="I60:I66"/>
    <mergeCell ref="J60:J66"/>
    <mergeCell ref="K60:K66"/>
    <mergeCell ref="L60:L66"/>
    <mergeCell ref="G58:J58"/>
    <mergeCell ref="K58:K59"/>
    <mergeCell ref="L58:L59"/>
    <mergeCell ref="M58:M59"/>
    <mergeCell ref="N58:N59"/>
    <mergeCell ref="B58:B59"/>
    <mergeCell ref="AC30:AC31"/>
    <mergeCell ref="B32:B36"/>
    <mergeCell ref="C32:C36"/>
    <mergeCell ref="D32:D35"/>
    <mergeCell ref="E32:E35"/>
    <mergeCell ref="G32:G35"/>
    <mergeCell ref="H32:H35"/>
    <mergeCell ref="I32:I35"/>
    <mergeCell ref="K30:K31"/>
    <mergeCell ref="L30:L31"/>
    <mergeCell ref="M30:M31"/>
    <mergeCell ref="N30:N31"/>
    <mergeCell ref="O30:O31"/>
    <mergeCell ref="B30:B31"/>
    <mergeCell ref="J32:J35"/>
    <mergeCell ref="C30:C31"/>
    <mergeCell ref="D30:D31"/>
    <mergeCell ref="E30:E31"/>
    <mergeCell ref="G30:J30"/>
    <mergeCell ref="K32:K35"/>
    <mergeCell ref="L32:L35"/>
    <mergeCell ref="P30:P31"/>
    <mergeCell ref="F32:F35"/>
    <mergeCell ref="Q30:AB30"/>
    <mergeCell ref="I18:I21"/>
    <mergeCell ref="J18:J21"/>
    <mergeCell ref="F30:F31"/>
    <mergeCell ref="K18:K21"/>
    <mergeCell ref="L18:L21"/>
    <mergeCell ref="B18:B22"/>
    <mergeCell ref="C18:C22"/>
    <mergeCell ref="D18:D21"/>
    <mergeCell ref="E18:E21"/>
    <mergeCell ref="G18:G21"/>
    <mergeCell ref="H18:H21"/>
    <mergeCell ref="F18:F21"/>
    <mergeCell ref="AC16:AC17"/>
    <mergeCell ref="B2:AB2"/>
    <mergeCell ref="B3:AB3"/>
    <mergeCell ref="B16:B17"/>
    <mergeCell ref="C16:C17"/>
    <mergeCell ref="D16:D17"/>
    <mergeCell ref="E16:E17"/>
    <mergeCell ref="G16:J16"/>
    <mergeCell ref="K16:K17"/>
    <mergeCell ref="L16:L17"/>
    <mergeCell ref="F16:F17"/>
    <mergeCell ref="M16:M17"/>
    <mergeCell ref="N16:N17"/>
    <mergeCell ref="O16:O17"/>
    <mergeCell ref="P16:P17"/>
    <mergeCell ref="Q16:AB16"/>
    <mergeCell ref="B44:B45"/>
    <mergeCell ref="C44:C45"/>
    <mergeCell ref="D44:D45"/>
    <mergeCell ref="E44:E45"/>
    <mergeCell ref="F44:F45"/>
    <mergeCell ref="O44:O45"/>
    <mergeCell ref="P44:P45"/>
    <mergeCell ref="Q44:AB44"/>
    <mergeCell ref="AC44:AC45"/>
    <mergeCell ref="G44:J44"/>
    <mergeCell ref="K44:K45"/>
    <mergeCell ref="L44:L45"/>
    <mergeCell ref="M44:M45"/>
    <mergeCell ref="N44:N45"/>
    <mergeCell ref="M125:M126"/>
    <mergeCell ref="B46:B50"/>
    <mergeCell ref="C46:C50"/>
    <mergeCell ref="D46:D49"/>
    <mergeCell ref="E46:E49"/>
    <mergeCell ref="F46:F49"/>
    <mergeCell ref="G46:G49"/>
    <mergeCell ref="H46:H49"/>
    <mergeCell ref="I46:I49"/>
    <mergeCell ref="J46:J49"/>
    <mergeCell ref="C58:C59"/>
    <mergeCell ref="D58:D59"/>
    <mergeCell ref="E58:E59"/>
    <mergeCell ref="F58:F59"/>
    <mergeCell ref="K46:K49"/>
    <mergeCell ref="L46:L49"/>
    <mergeCell ref="D75:D76"/>
    <mergeCell ref="E75:E76"/>
    <mergeCell ref="F75:F76"/>
    <mergeCell ref="E90:E91"/>
    <mergeCell ref="F90:F91"/>
    <mergeCell ref="F109:F110"/>
    <mergeCell ref="D90:D91"/>
    <mergeCell ref="D109:D110"/>
    <mergeCell ref="N125:N126"/>
    <mergeCell ref="O125:O126"/>
    <mergeCell ref="P125:P126"/>
    <mergeCell ref="Q125:AB125"/>
    <mergeCell ref="AC125:AC126"/>
    <mergeCell ref="B127:B131"/>
    <mergeCell ref="C127:C131"/>
    <mergeCell ref="D127:D130"/>
    <mergeCell ref="E127:E130"/>
    <mergeCell ref="F127:F130"/>
    <mergeCell ref="G127:G130"/>
    <mergeCell ref="H127:H130"/>
    <mergeCell ref="I127:I130"/>
    <mergeCell ref="J127:J130"/>
    <mergeCell ref="K127:K130"/>
    <mergeCell ref="L127:L130"/>
    <mergeCell ref="B125:B126"/>
    <mergeCell ref="C125:C126"/>
    <mergeCell ref="D125:D126"/>
    <mergeCell ref="E125:E126"/>
    <mergeCell ref="F125:F126"/>
    <mergeCell ref="G125:J125"/>
    <mergeCell ref="K125:K126"/>
    <mergeCell ref="L125:L12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G160"/>
  <sheetViews>
    <sheetView tabSelected="1" zoomScaleNormal="100" workbookViewId="0">
      <selection activeCell="AE331" sqref="AE331"/>
    </sheetView>
  </sheetViews>
  <sheetFormatPr baseColWidth="10" defaultColWidth="11.42578125" defaultRowHeight="15" x14ac:dyDescent="0.25"/>
  <cols>
    <col min="1" max="1" width="2.140625" customWidth="1"/>
    <col min="2" max="2" width="18.5703125" bestFit="1" customWidth="1"/>
    <col min="3" max="3" width="13.140625" customWidth="1"/>
    <col min="4" max="4" width="15" customWidth="1"/>
    <col min="5" max="5" width="8.85546875" customWidth="1"/>
    <col min="6" max="6" width="9.42578125" bestFit="1" customWidth="1"/>
    <col min="7" max="7" width="7.7109375" customWidth="1"/>
    <col min="8" max="10" width="7" customWidth="1"/>
    <col min="11" max="11" width="10.140625" customWidth="1"/>
    <col min="12" max="12" width="11.5703125" customWidth="1"/>
    <col min="13" max="13" width="4" customWidth="1"/>
    <col min="14" max="14" width="32.85546875" customWidth="1"/>
    <col min="15" max="15" width="10" style="58" customWidth="1"/>
    <col min="16" max="16" width="18.7109375" customWidth="1"/>
    <col min="17" max="28" width="3.28515625" bestFit="1" customWidth="1"/>
    <col min="29" max="29" width="19.140625" customWidth="1"/>
    <col min="30" max="30" width="15.140625" style="45" bestFit="1" customWidth="1"/>
    <col min="31" max="31" width="16.85546875" bestFit="1" customWidth="1"/>
    <col min="32" max="32" width="15.140625" style="45" bestFit="1" customWidth="1"/>
    <col min="33" max="33" width="15.140625" bestFit="1" customWidth="1"/>
  </cols>
  <sheetData>
    <row r="1" spans="1:29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5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8.75" x14ac:dyDescent="0.25">
      <c r="A2" s="1"/>
      <c r="B2" s="99" t="s">
        <v>36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2"/>
    </row>
    <row r="3" spans="1:29" ht="18.75" x14ac:dyDescent="0.25">
      <c r="A3" s="1"/>
      <c r="B3" s="100" t="s">
        <v>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3"/>
    </row>
    <row r="4" spans="1:29" ht="18.75" x14ac:dyDescent="0.25">
      <c r="A4" s="1"/>
      <c r="B4" s="100" t="s">
        <v>101</v>
      </c>
      <c r="C4" s="100"/>
      <c r="D4" s="100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3"/>
    </row>
    <row r="5" spans="1:29" ht="15.75" x14ac:dyDescent="0.25">
      <c r="A5" s="1"/>
      <c r="B5" s="5" t="s">
        <v>1</v>
      </c>
      <c r="C5" s="1" t="s">
        <v>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55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5.75" x14ac:dyDescent="0.25">
      <c r="A6" s="1"/>
      <c r="B6" s="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55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x14ac:dyDescent="0.25">
      <c r="A7" s="1"/>
      <c r="B7" s="5" t="s">
        <v>2</v>
      </c>
      <c r="C7" s="1" t="s">
        <v>38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55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x14ac:dyDescent="0.25">
      <c r="A8" s="1"/>
      <c r="B8" s="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55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.75" x14ac:dyDescent="0.25">
      <c r="A9" s="1"/>
      <c r="B9" s="5" t="s">
        <v>3</v>
      </c>
      <c r="C9" s="1" t="s">
        <v>39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55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9.5" customHeight="1" x14ac:dyDescent="0.25">
      <c r="A10" s="1"/>
      <c r="B10" s="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55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.75" x14ac:dyDescent="0.25">
      <c r="A11" s="1"/>
      <c r="B11" s="5" t="s">
        <v>4</v>
      </c>
      <c r="C11" s="1" t="s">
        <v>40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55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.75" x14ac:dyDescent="0.25">
      <c r="A12" s="1"/>
      <c r="B12" s="6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5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" customHeight="1" x14ac:dyDescent="0.25">
      <c r="A13" s="1"/>
      <c r="B13" s="5" t="s">
        <v>5</v>
      </c>
      <c r="C13" s="1" t="s">
        <v>41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55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O14" s="55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"/>
      <c r="B15" s="124"/>
      <c r="C15" s="124"/>
      <c r="D15" s="1"/>
      <c r="E15" s="1"/>
      <c r="F15" s="1"/>
      <c r="G15" s="1"/>
      <c r="H15" s="1"/>
      <c r="I15" s="1"/>
      <c r="J15" s="1"/>
      <c r="K15" s="1"/>
      <c r="L15" s="1"/>
      <c r="M15" s="1"/>
      <c r="O15" s="55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26.25" x14ac:dyDescent="0.4">
      <c r="A16" s="1"/>
      <c r="B16" s="1"/>
      <c r="C16" s="1"/>
      <c r="D16" s="1"/>
      <c r="E16" s="1"/>
      <c r="F16" s="1"/>
      <c r="G16" s="1"/>
      <c r="H16" s="73"/>
      <c r="I16" s="73"/>
      <c r="J16" s="73"/>
      <c r="K16" s="73"/>
      <c r="L16" s="73"/>
      <c r="M16" s="1"/>
      <c r="O16" s="55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33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O17" s="55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33" ht="15.75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O18" s="55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33" ht="16.5" customHeight="1" thickTop="1" thickBot="1" x14ac:dyDescent="0.3">
      <c r="A19" s="7"/>
      <c r="B19" s="83" t="s">
        <v>6</v>
      </c>
      <c r="C19" s="97" t="s">
        <v>7</v>
      </c>
      <c r="D19" s="97" t="s">
        <v>8</v>
      </c>
      <c r="E19" s="97" t="s">
        <v>9</v>
      </c>
      <c r="F19" s="97" t="s">
        <v>11</v>
      </c>
      <c r="G19" s="85" t="s">
        <v>10</v>
      </c>
      <c r="H19" s="86"/>
      <c r="I19" s="86"/>
      <c r="J19" s="87"/>
      <c r="K19" s="97" t="s">
        <v>12</v>
      </c>
      <c r="L19" s="97" t="s">
        <v>13</v>
      </c>
      <c r="M19" s="97" t="s">
        <v>14</v>
      </c>
      <c r="N19" s="97" t="s">
        <v>15</v>
      </c>
      <c r="O19" s="83" t="s">
        <v>16</v>
      </c>
      <c r="P19" s="97" t="s">
        <v>17</v>
      </c>
      <c r="Q19" s="85" t="s">
        <v>18</v>
      </c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7"/>
      <c r="AC19" s="97" t="s">
        <v>19</v>
      </c>
    </row>
    <row r="20" spans="1:33" ht="23.25" thickTop="1" x14ac:dyDescent="0.25">
      <c r="A20" s="7"/>
      <c r="B20" s="98"/>
      <c r="C20" s="83"/>
      <c r="D20" s="83"/>
      <c r="E20" s="83"/>
      <c r="F20" s="83"/>
      <c r="G20" s="8" t="s">
        <v>20</v>
      </c>
      <c r="H20" s="8" t="s">
        <v>21</v>
      </c>
      <c r="I20" s="8" t="s">
        <v>22</v>
      </c>
      <c r="J20" s="8" t="s">
        <v>23</v>
      </c>
      <c r="K20" s="83"/>
      <c r="L20" s="83"/>
      <c r="M20" s="83"/>
      <c r="N20" s="83"/>
      <c r="O20" s="84"/>
      <c r="P20" s="83"/>
      <c r="Q20" s="9" t="s">
        <v>24</v>
      </c>
      <c r="R20" s="9" t="s">
        <v>25</v>
      </c>
      <c r="S20" s="9" t="s">
        <v>26</v>
      </c>
      <c r="T20" s="9" t="s">
        <v>27</v>
      </c>
      <c r="U20" s="9" t="s">
        <v>28</v>
      </c>
      <c r="V20" s="9" t="s">
        <v>29</v>
      </c>
      <c r="W20" s="9" t="s">
        <v>30</v>
      </c>
      <c r="X20" s="9" t="s">
        <v>31</v>
      </c>
      <c r="Y20" s="9" t="s">
        <v>32</v>
      </c>
      <c r="Z20" s="9" t="s">
        <v>33</v>
      </c>
      <c r="AA20" s="9" t="s">
        <v>34</v>
      </c>
      <c r="AB20" s="9" t="s">
        <v>35</v>
      </c>
      <c r="AC20" s="83"/>
    </row>
    <row r="21" spans="1:33" ht="79.5" customHeight="1" x14ac:dyDescent="0.25">
      <c r="A21" s="1"/>
      <c r="B21" s="94" t="s">
        <v>42</v>
      </c>
      <c r="C21" s="88" t="s">
        <v>43</v>
      </c>
      <c r="D21" s="59" t="s">
        <v>75</v>
      </c>
      <c r="E21" s="61">
        <v>200</v>
      </c>
      <c r="F21" s="60">
        <v>500</v>
      </c>
      <c r="G21" s="60">
        <v>100</v>
      </c>
      <c r="H21" s="60">
        <v>100</v>
      </c>
      <c r="I21" s="60">
        <v>200</v>
      </c>
      <c r="J21" s="60">
        <v>100</v>
      </c>
      <c r="K21" s="60" t="s">
        <v>81</v>
      </c>
      <c r="L21" s="60" t="s">
        <v>82</v>
      </c>
      <c r="M21" s="10" t="s">
        <v>44</v>
      </c>
      <c r="N21" s="31" t="s">
        <v>83</v>
      </c>
      <c r="O21" s="56">
        <v>500</v>
      </c>
      <c r="P21" s="11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13">
        <f>112320116-143400+143400</f>
        <v>112320116</v>
      </c>
      <c r="AE21" s="41"/>
    </row>
    <row r="22" spans="1:33" ht="66.75" customHeight="1" x14ac:dyDescent="0.25">
      <c r="A22" s="1"/>
      <c r="B22" s="96"/>
      <c r="C22" s="90"/>
      <c r="D22" s="19" t="s">
        <v>114</v>
      </c>
      <c r="E22" s="78">
        <v>0</v>
      </c>
      <c r="F22" s="79">
        <v>10</v>
      </c>
      <c r="G22" s="19">
        <v>0</v>
      </c>
      <c r="H22" s="122">
        <v>10</v>
      </c>
      <c r="I22" s="122"/>
      <c r="J22" s="123"/>
      <c r="K22" s="19" t="s">
        <v>81</v>
      </c>
      <c r="L22" s="19" t="s">
        <v>82</v>
      </c>
      <c r="M22" s="18" t="s">
        <v>84</v>
      </c>
      <c r="N22" s="19" t="s">
        <v>113</v>
      </c>
      <c r="O22" s="20">
        <v>10</v>
      </c>
      <c r="P22" s="14"/>
      <c r="Q22" s="21"/>
      <c r="R22" s="21"/>
      <c r="S22" s="21"/>
      <c r="T22" s="76"/>
      <c r="U22" s="76"/>
      <c r="V22" s="76"/>
      <c r="W22" s="76"/>
      <c r="X22" s="76"/>
      <c r="Y22" s="76"/>
      <c r="Z22" s="76"/>
      <c r="AA22" s="76"/>
      <c r="AB22" s="76"/>
      <c r="AC22" s="22">
        <f>199856600+143400+855809.9</f>
        <v>200855809.90000001</v>
      </c>
      <c r="AE22" s="46"/>
    </row>
    <row r="23" spans="1:3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55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37"/>
      <c r="AE23" s="41"/>
    </row>
    <row r="24" spans="1:33" s="23" customFormat="1" ht="15" customHeight="1" x14ac:dyDescent="0.25">
      <c r="B24" s="5" t="s">
        <v>3</v>
      </c>
      <c r="C24" s="1" t="s">
        <v>39</v>
      </c>
      <c r="D24" s="1"/>
      <c r="E24" s="25"/>
      <c r="F24" s="25"/>
      <c r="G24" s="25"/>
      <c r="O24" s="57"/>
      <c r="AD24" s="48"/>
      <c r="AF24" s="48"/>
    </row>
    <row r="25" spans="1:33" s="23" customFormat="1" ht="15.75" x14ac:dyDescent="0.25">
      <c r="B25" s="6"/>
      <c r="C25" s="1"/>
      <c r="D25" s="1"/>
      <c r="E25" s="26"/>
      <c r="F25" s="26"/>
      <c r="G25" s="25"/>
      <c r="O25" s="57"/>
      <c r="AD25" s="48"/>
      <c r="AF25" s="48"/>
    </row>
    <row r="26" spans="1:33" s="23" customFormat="1" ht="15" customHeight="1" x14ac:dyDescent="0.25">
      <c r="B26" s="5" t="s">
        <v>4</v>
      </c>
      <c r="C26" s="1" t="s">
        <v>40</v>
      </c>
      <c r="D26" s="1"/>
      <c r="E26" s="25"/>
      <c r="F26" s="25"/>
      <c r="G26" s="25"/>
      <c r="O26" s="57"/>
      <c r="AD26" s="48"/>
      <c r="AF26" s="48"/>
    </row>
    <row r="27" spans="1:33" s="23" customFormat="1" ht="15.75" x14ac:dyDescent="0.25">
      <c r="B27" s="6"/>
      <c r="C27" s="1"/>
      <c r="D27" s="1"/>
      <c r="E27" s="26"/>
      <c r="F27" s="26"/>
      <c r="G27" s="27"/>
      <c r="O27" s="57"/>
      <c r="AD27" s="48"/>
      <c r="AF27" s="48"/>
    </row>
    <row r="28" spans="1:33" s="23" customFormat="1" ht="15.75" x14ac:dyDescent="0.25">
      <c r="B28" s="5" t="s">
        <v>5</v>
      </c>
      <c r="C28" s="1" t="s">
        <v>41</v>
      </c>
      <c r="D28" s="1"/>
      <c r="E28" s="25"/>
      <c r="F28" s="25"/>
      <c r="G28" s="25"/>
      <c r="O28" s="57"/>
      <c r="AD28" s="48"/>
      <c r="AF28" s="48"/>
    </row>
    <row r="29" spans="1:33" ht="15.75" thickBot="1" x14ac:dyDescent="0.3"/>
    <row r="30" spans="1:33" ht="16.5" customHeight="1" thickTop="1" thickBot="1" x14ac:dyDescent="0.3">
      <c r="A30" s="7"/>
      <c r="B30" s="83" t="s">
        <v>6</v>
      </c>
      <c r="C30" s="97" t="s">
        <v>7</v>
      </c>
      <c r="D30" s="97" t="s">
        <v>8</v>
      </c>
      <c r="E30" s="97" t="s">
        <v>9</v>
      </c>
      <c r="F30" s="97" t="s">
        <v>11</v>
      </c>
      <c r="G30" s="85" t="s">
        <v>10</v>
      </c>
      <c r="H30" s="86"/>
      <c r="I30" s="86"/>
      <c r="J30" s="87"/>
      <c r="K30" s="97" t="s">
        <v>12</v>
      </c>
      <c r="L30" s="97" t="s">
        <v>13</v>
      </c>
      <c r="M30" s="97" t="s">
        <v>14</v>
      </c>
      <c r="N30" s="97" t="s">
        <v>15</v>
      </c>
      <c r="O30" s="83" t="s">
        <v>16</v>
      </c>
      <c r="P30" s="97" t="s">
        <v>17</v>
      </c>
      <c r="Q30" s="85" t="s">
        <v>18</v>
      </c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7"/>
      <c r="AC30" s="97" t="s">
        <v>19</v>
      </c>
    </row>
    <row r="31" spans="1:33" ht="23.25" thickTop="1" x14ac:dyDescent="0.25">
      <c r="A31" s="7"/>
      <c r="B31" s="98"/>
      <c r="C31" s="83"/>
      <c r="D31" s="83"/>
      <c r="E31" s="83"/>
      <c r="F31" s="83"/>
      <c r="G31" s="8" t="s">
        <v>20</v>
      </c>
      <c r="H31" s="8" t="s">
        <v>21</v>
      </c>
      <c r="I31" s="8" t="s">
        <v>22</v>
      </c>
      <c r="J31" s="8" t="s">
        <v>23</v>
      </c>
      <c r="K31" s="83"/>
      <c r="L31" s="83"/>
      <c r="M31" s="83"/>
      <c r="N31" s="83"/>
      <c r="O31" s="84"/>
      <c r="P31" s="83"/>
      <c r="Q31" s="9" t="s">
        <v>24</v>
      </c>
      <c r="R31" s="9" t="s">
        <v>25</v>
      </c>
      <c r="S31" s="9" t="s">
        <v>26</v>
      </c>
      <c r="T31" s="9" t="s">
        <v>27</v>
      </c>
      <c r="U31" s="9" t="s">
        <v>28</v>
      </c>
      <c r="V31" s="9" t="s">
        <v>29</v>
      </c>
      <c r="W31" s="9" t="s">
        <v>30</v>
      </c>
      <c r="X31" s="9" t="s">
        <v>31</v>
      </c>
      <c r="Y31" s="9" t="s">
        <v>32</v>
      </c>
      <c r="Z31" s="9" t="s">
        <v>33</v>
      </c>
      <c r="AA31" s="9" t="s">
        <v>34</v>
      </c>
      <c r="AB31" s="9" t="s">
        <v>35</v>
      </c>
      <c r="AC31" s="83"/>
    </row>
    <row r="32" spans="1:33" ht="51" x14ac:dyDescent="0.25">
      <c r="A32" s="1"/>
      <c r="B32" s="94" t="s">
        <v>42</v>
      </c>
      <c r="C32" s="88" t="s">
        <v>45</v>
      </c>
      <c r="D32" s="114" t="s">
        <v>74</v>
      </c>
      <c r="E32" s="116">
        <v>3320</v>
      </c>
      <c r="F32" s="116">
        <v>4530</v>
      </c>
      <c r="G32" s="119">
        <v>2265</v>
      </c>
      <c r="H32" s="119">
        <v>2265</v>
      </c>
      <c r="I32" s="119">
        <v>4530</v>
      </c>
      <c r="J32" s="119">
        <v>0</v>
      </c>
      <c r="K32" s="119" t="s">
        <v>81</v>
      </c>
      <c r="L32" s="101" t="s">
        <v>86</v>
      </c>
      <c r="M32" s="10" t="s">
        <v>44</v>
      </c>
      <c r="N32" s="29" t="s">
        <v>88</v>
      </c>
      <c r="O32" s="56">
        <v>2</v>
      </c>
      <c r="P32" s="11"/>
      <c r="Q32" s="75"/>
      <c r="R32" s="75"/>
      <c r="S32" s="75"/>
      <c r="T32" s="75"/>
      <c r="U32" s="12"/>
      <c r="V32" s="12"/>
      <c r="W32" s="12"/>
      <c r="X32" s="12"/>
      <c r="Y32" s="12"/>
      <c r="Z32" s="12"/>
      <c r="AA32" s="12"/>
      <c r="AB32" s="12"/>
      <c r="AC32" s="13">
        <v>5215500</v>
      </c>
      <c r="AE32" s="45"/>
      <c r="AG32" s="45"/>
    </row>
    <row r="33" spans="1:33" ht="42" customHeight="1" x14ac:dyDescent="0.25">
      <c r="A33" s="1"/>
      <c r="B33" s="95"/>
      <c r="C33" s="89"/>
      <c r="D33" s="113"/>
      <c r="E33" s="117"/>
      <c r="F33" s="117"/>
      <c r="G33" s="120"/>
      <c r="H33" s="120"/>
      <c r="I33" s="120"/>
      <c r="J33" s="120"/>
      <c r="K33" s="120"/>
      <c r="L33" s="102"/>
      <c r="M33" s="10" t="s">
        <v>84</v>
      </c>
      <c r="N33" s="39" t="s">
        <v>89</v>
      </c>
      <c r="O33" s="56">
        <v>1</v>
      </c>
      <c r="P33" s="11"/>
      <c r="Q33" s="12"/>
      <c r="R33" s="12"/>
      <c r="S33" s="12"/>
      <c r="T33" s="12"/>
      <c r="U33" s="12"/>
      <c r="V33" s="12"/>
      <c r="W33" s="12"/>
      <c r="X33" s="12"/>
      <c r="Y33" s="75"/>
      <c r="Z33" s="75"/>
      <c r="AA33" s="12"/>
      <c r="AB33" s="12"/>
      <c r="AC33" s="13">
        <v>7000000</v>
      </c>
      <c r="AE33" s="45"/>
      <c r="AG33" s="45"/>
    </row>
    <row r="34" spans="1:33" ht="38.25" x14ac:dyDescent="0.25">
      <c r="A34" s="1"/>
      <c r="B34" s="96"/>
      <c r="C34" s="90"/>
      <c r="D34" s="115"/>
      <c r="E34" s="118"/>
      <c r="F34" s="118"/>
      <c r="G34" s="121"/>
      <c r="H34" s="121"/>
      <c r="I34" s="121"/>
      <c r="J34" s="121"/>
      <c r="K34" s="121"/>
      <c r="L34" s="103"/>
      <c r="M34" s="10" t="s">
        <v>85</v>
      </c>
      <c r="N34" s="29" t="s">
        <v>87</v>
      </c>
      <c r="O34" s="56">
        <v>2</v>
      </c>
      <c r="P34" s="14"/>
      <c r="Q34" s="75"/>
      <c r="R34" s="75"/>
      <c r="S34" s="75"/>
      <c r="T34" s="75"/>
      <c r="U34" s="12"/>
      <c r="V34" s="12"/>
      <c r="W34" s="12"/>
      <c r="X34" s="12"/>
      <c r="Y34" s="12"/>
      <c r="Z34" s="12"/>
      <c r="AA34" s="38"/>
      <c r="AB34" s="12"/>
      <c r="AC34" s="13">
        <v>1500000</v>
      </c>
      <c r="AE34" s="45"/>
      <c r="AG34" s="45"/>
    </row>
    <row r="35" spans="1:33" x14ac:dyDescent="0.25">
      <c r="A35" s="1"/>
      <c r="B35" s="64"/>
      <c r="C35" s="65"/>
      <c r="D35" s="65"/>
      <c r="E35" s="66"/>
      <c r="F35" s="66"/>
      <c r="G35" s="63"/>
      <c r="H35" s="63"/>
      <c r="I35" s="63"/>
      <c r="J35" s="63"/>
      <c r="K35" s="63"/>
      <c r="L35" s="63"/>
      <c r="M35" s="67"/>
      <c r="N35" s="68"/>
      <c r="O35" s="55"/>
      <c r="P35" s="69"/>
      <c r="Q35" s="1"/>
      <c r="R35" s="1"/>
      <c r="S35" s="1"/>
      <c r="T35" s="1"/>
      <c r="U35" s="1"/>
      <c r="V35" s="1"/>
      <c r="W35" s="1"/>
      <c r="X35" s="1"/>
      <c r="Y35" s="1"/>
      <c r="Z35" s="1"/>
      <c r="AA35" s="70"/>
      <c r="AB35" s="1"/>
      <c r="AC35" s="71"/>
      <c r="AE35" s="45"/>
      <c r="AG35" s="45"/>
    </row>
    <row r="36" spans="1:33" x14ac:dyDescent="0.25">
      <c r="AC36" s="41"/>
    </row>
    <row r="37" spans="1:33" s="23" customFormat="1" ht="15" customHeight="1" x14ac:dyDescent="0.25">
      <c r="B37" s="5" t="s">
        <v>3</v>
      </c>
      <c r="C37" s="1" t="s">
        <v>39</v>
      </c>
      <c r="D37" s="25"/>
      <c r="E37" s="25"/>
      <c r="F37" s="25"/>
      <c r="G37" s="25"/>
      <c r="O37" s="57"/>
      <c r="AD37" s="48"/>
      <c r="AF37" s="48"/>
    </row>
    <row r="38" spans="1:33" s="23" customFormat="1" ht="15.75" x14ac:dyDescent="0.25">
      <c r="B38" s="6"/>
      <c r="C38" s="1"/>
      <c r="D38" s="24"/>
      <c r="E38" s="26"/>
      <c r="F38" s="26"/>
      <c r="G38" s="25"/>
      <c r="O38" s="57"/>
      <c r="AD38" s="48"/>
      <c r="AF38" s="48"/>
    </row>
    <row r="39" spans="1:33" s="23" customFormat="1" ht="15" customHeight="1" x14ac:dyDescent="0.25">
      <c r="B39" s="5" t="s">
        <v>4</v>
      </c>
      <c r="C39" s="1" t="s">
        <v>40</v>
      </c>
      <c r="D39" s="25"/>
      <c r="E39" s="25"/>
      <c r="F39" s="25"/>
      <c r="G39" s="25"/>
      <c r="O39" s="57"/>
      <c r="AD39" s="48"/>
      <c r="AF39" s="48"/>
    </row>
    <row r="40" spans="1:33" s="23" customFormat="1" ht="15.75" x14ac:dyDescent="0.25">
      <c r="B40" s="6"/>
      <c r="C40" s="1"/>
      <c r="D40" s="24"/>
      <c r="E40" s="26"/>
      <c r="F40" s="26"/>
      <c r="G40" s="27"/>
      <c r="O40" s="57"/>
      <c r="AD40" s="48"/>
      <c r="AF40" s="48"/>
    </row>
    <row r="41" spans="1:33" s="23" customFormat="1" ht="15.75" x14ac:dyDescent="0.25">
      <c r="B41" s="5" t="s">
        <v>5</v>
      </c>
      <c r="C41" s="1" t="s">
        <v>41</v>
      </c>
      <c r="D41" s="25"/>
      <c r="E41" s="25"/>
      <c r="F41" s="25"/>
      <c r="G41" s="25"/>
      <c r="O41" s="57"/>
      <c r="AD41" s="48"/>
      <c r="AF41" s="48"/>
    </row>
    <row r="42" spans="1:33" ht="15.75" thickBot="1" x14ac:dyDescent="0.3"/>
    <row r="43" spans="1:33" ht="16.5" customHeight="1" thickTop="1" thickBot="1" x14ac:dyDescent="0.3">
      <c r="A43" s="7"/>
      <c r="B43" s="83" t="s">
        <v>6</v>
      </c>
      <c r="C43" s="97" t="s">
        <v>7</v>
      </c>
      <c r="D43" s="97" t="s">
        <v>8</v>
      </c>
      <c r="E43" s="97" t="s">
        <v>9</v>
      </c>
      <c r="F43" s="97" t="s">
        <v>11</v>
      </c>
      <c r="G43" s="85" t="s">
        <v>10</v>
      </c>
      <c r="H43" s="86"/>
      <c r="I43" s="86"/>
      <c r="J43" s="87"/>
      <c r="K43" s="97" t="s">
        <v>12</v>
      </c>
      <c r="L43" s="97" t="s">
        <v>13</v>
      </c>
      <c r="M43" s="97" t="s">
        <v>14</v>
      </c>
      <c r="N43" s="97" t="s">
        <v>15</v>
      </c>
      <c r="O43" s="83" t="s">
        <v>16</v>
      </c>
      <c r="P43" s="97" t="s">
        <v>17</v>
      </c>
      <c r="Q43" s="85" t="s">
        <v>18</v>
      </c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7"/>
      <c r="AC43" s="97" t="s">
        <v>19</v>
      </c>
    </row>
    <row r="44" spans="1:33" ht="23.25" thickTop="1" x14ac:dyDescent="0.25">
      <c r="A44" s="7"/>
      <c r="B44" s="98"/>
      <c r="C44" s="83"/>
      <c r="D44" s="83"/>
      <c r="E44" s="83"/>
      <c r="F44" s="83"/>
      <c r="G44" s="8" t="s">
        <v>20</v>
      </c>
      <c r="H44" s="8" t="s">
        <v>21</v>
      </c>
      <c r="I44" s="8" t="s">
        <v>22</v>
      </c>
      <c r="J44" s="8" t="s">
        <v>23</v>
      </c>
      <c r="K44" s="83"/>
      <c r="L44" s="83"/>
      <c r="M44" s="83"/>
      <c r="N44" s="83"/>
      <c r="O44" s="84"/>
      <c r="P44" s="83"/>
      <c r="Q44" s="9" t="s">
        <v>24</v>
      </c>
      <c r="R44" s="9" t="s">
        <v>25</v>
      </c>
      <c r="S44" s="9" t="s">
        <v>26</v>
      </c>
      <c r="T44" s="9" t="s">
        <v>27</v>
      </c>
      <c r="U44" s="9" t="s">
        <v>28</v>
      </c>
      <c r="V44" s="9" t="s">
        <v>29</v>
      </c>
      <c r="W44" s="9" t="s">
        <v>30</v>
      </c>
      <c r="X44" s="9" t="s">
        <v>31</v>
      </c>
      <c r="Y44" s="9" t="s">
        <v>32</v>
      </c>
      <c r="Z44" s="9" t="s">
        <v>33</v>
      </c>
      <c r="AA44" s="9" t="s">
        <v>34</v>
      </c>
      <c r="AB44" s="9" t="s">
        <v>35</v>
      </c>
      <c r="AC44" s="83"/>
    </row>
    <row r="45" spans="1:33" ht="38.25" x14ac:dyDescent="0.25">
      <c r="A45" s="1"/>
      <c r="B45" s="94" t="s">
        <v>42</v>
      </c>
      <c r="C45" s="88" t="s">
        <v>46</v>
      </c>
      <c r="D45" s="88" t="s">
        <v>74</v>
      </c>
      <c r="E45" s="91">
        <v>3800</v>
      </c>
      <c r="F45" s="91">
        <v>4530</v>
      </c>
      <c r="G45" s="88">
        <v>600</v>
      </c>
      <c r="H45" s="88">
        <v>1130</v>
      </c>
      <c r="I45" s="88">
        <v>2800</v>
      </c>
      <c r="J45" s="88">
        <v>0</v>
      </c>
      <c r="K45" s="88" t="s">
        <v>94</v>
      </c>
      <c r="L45" s="88" t="s">
        <v>86</v>
      </c>
      <c r="M45" s="10" t="s">
        <v>44</v>
      </c>
      <c r="N45" s="14" t="s">
        <v>47</v>
      </c>
      <c r="O45" s="56">
        <v>1</v>
      </c>
      <c r="P45" s="11"/>
      <c r="Q45" s="12"/>
      <c r="R45" s="12"/>
      <c r="S45" s="12"/>
      <c r="T45" s="12"/>
      <c r="U45" s="12"/>
      <c r="V45" s="75"/>
      <c r="W45" s="12"/>
      <c r="X45" s="12"/>
      <c r="Y45" s="12"/>
      <c r="Z45" s="12"/>
      <c r="AA45" s="12"/>
      <c r="AB45" s="12"/>
      <c r="AC45" s="13">
        <v>7000000</v>
      </c>
      <c r="AG45" s="46"/>
    </row>
    <row r="46" spans="1:33" ht="25.5" x14ac:dyDescent="0.25">
      <c r="A46" s="1"/>
      <c r="B46" s="95"/>
      <c r="C46" s="89"/>
      <c r="D46" s="89"/>
      <c r="E46" s="92"/>
      <c r="F46" s="92"/>
      <c r="G46" s="89"/>
      <c r="H46" s="89"/>
      <c r="I46" s="89"/>
      <c r="J46" s="89"/>
      <c r="K46" s="89"/>
      <c r="L46" s="89"/>
      <c r="M46" s="10" t="s">
        <v>84</v>
      </c>
      <c r="N46" s="14" t="s">
        <v>136</v>
      </c>
      <c r="O46" s="56">
        <v>1</v>
      </c>
      <c r="P46" s="11"/>
      <c r="Q46" s="12"/>
      <c r="R46" s="12"/>
      <c r="S46" s="12"/>
      <c r="T46" s="81"/>
      <c r="U46" s="12"/>
      <c r="V46" s="81"/>
      <c r="W46" s="12"/>
      <c r="X46" s="12"/>
      <c r="Y46" s="12"/>
      <c r="Z46" s="12"/>
      <c r="AA46" s="12"/>
      <c r="AB46" s="12"/>
      <c r="AC46" s="13">
        <v>3115300</v>
      </c>
      <c r="AG46" s="46"/>
    </row>
    <row r="47" spans="1:33" ht="18.75" customHeight="1" x14ac:dyDescent="0.25">
      <c r="A47" s="1"/>
      <c r="B47" s="95"/>
      <c r="C47" s="89"/>
      <c r="D47" s="89"/>
      <c r="E47" s="92"/>
      <c r="F47" s="92"/>
      <c r="G47" s="89"/>
      <c r="H47" s="89"/>
      <c r="I47" s="89"/>
      <c r="J47" s="89"/>
      <c r="K47" s="89"/>
      <c r="L47" s="89"/>
      <c r="M47" s="10" t="s">
        <v>85</v>
      </c>
      <c r="N47" s="14" t="s">
        <v>115</v>
      </c>
      <c r="O47" s="56">
        <v>1</v>
      </c>
      <c r="P47" s="11"/>
      <c r="Q47" s="12"/>
      <c r="R47" s="12"/>
      <c r="S47" s="12"/>
      <c r="T47" s="12"/>
      <c r="U47" s="12"/>
      <c r="V47" s="12"/>
      <c r="W47" s="75"/>
      <c r="X47" s="12"/>
      <c r="Y47" s="12"/>
      <c r="Z47" s="12"/>
      <c r="AA47" s="12"/>
      <c r="AB47" s="12"/>
      <c r="AC47" s="13">
        <v>9616000</v>
      </c>
    </row>
    <row r="48" spans="1:33" ht="25.5" x14ac:dyDescent="0.25">
      <c r="A48" s="1"/>
      <c r="B48" s="95"/>
      <c r="C48" s="89"/>
      <c r="D48" s="89"/>
      <c r="E48" s="92"/>
      <c r="F48" s="92"/>
      <c r="G48" s="89"/>
      <c r="H48" s="89"/>
      <c r="I48" s="89"/>
      <c r="J48" s="89"/>
      <c r="K48" s="89"/>
      <c r="L48" s="89"/>
      <c r="M48" s="10" t="s">
        <v>97</v>
      </c>
      <c r="N48" s="14" t="s">
        <v>90</v>
      </c>
      <c r="O48" s="56">
        <v>1</v>
      </c>
      <c r="P48" s="14"/>
      <c r="Q48" s="12"/>
      <c r="R48" s="12"/>
      <c r="S48" s="75"/>
      <c r="T48" s="12"/>
      <c r="U48" s="12"/>
      <c r="V48" s="12"/>
      <c r="W48" s="12"/>
      <c r="X48" s="12"/>
      <c r="Y48" s="12"/>
      <c r="Z48" s="12"/>
      <c r="AA48" s="12"/>
      <c r="AB48" s="12"/>
      <c r="AC48" s="13">
        <v>11588760</v>
      </c>
    </row>
    <row r="49" spans="1:32" ht="63" customHeight="1" x14ac:dyDescent="0.25">
      <c r="A49" s="1"/>
      <c r="B49" s="96"/>
      <c r="C49" s="90"/>
      <c r="D49" s="90"/>
      <c r="E49" s="93"/>
      <c r="F49" s="93"/>
      <c r="G49" s="90"/>
      <c r="H49" s="90"/>
      <c r="I49" s="90"/>
      <c r="J49" s="90"/>
      <c r="K49" s="90"/>
      <c r="L49" s="90"/>
      <c r="M49" s="10" t="s">
        <v>98</v>
      </c>
      <c r="N49" s="14" t="s">
        <v>68</v>
      </c>
      <c r="O49" s="56">
        <v>2</v>
      </c>
      <c r="P49" s="11"/>
      <c r="Q49" s="12"/>
      <c r="R49" s="12"/>
      <c r="S49" s="12"/>
      <c r="T49" s="75"/>
      <c r="U49" s="75"/>
      <c r="V49" s="12"/>
      <c r="W49" s="12"/>
      <c r="X49" s="75"/>
      <c r="Y49" s="75"/>
      <c r="Z49" s="12"/>
      <c r="AA49" s="12"/>
      <c r="AB49" s="12"/>
      <c r="AC49" s="13">
        <f>6240000+5600000</f>
        <v>11840000</v>
      </c>
      <c r="AE49" s="45"/>
    </row>
    <row r="50" spans="1:32" x14ac:dyDescent="0.25">
      <c r="D50" s="25"/>
      <c r="E50" s="25"/>
      <c r="F50" s="25"/>
      <c r="G50" s="25"/>
      <c r="H50" s="23"/>
      <c r="I50" s="23"/>
      <c r="J50" s="80"/>
      <c r="K50" s="23"/>
      <c r="L50" s="23"/>
      <c r="M50" s="23"/>
      <c r="N50" s="23"/>
      <c r="O50" s="57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32" s="23" customFormat="1" ht="15" customHeight="1" x14ac:dyDescent="0.25">
      <c r="B51" s="5" t="s">
        <v>3</v>
      </c>
      <c r="C51" s="1" t="s">
        <v>39</v>
      </c>
      <c r="D51" s="24"/>
      <c r="E51" s="26"/>
      <c r="F51" s="26"/>
      <c r="G51" s="25"/>
      <c r="O51" s="57"/>
      <c r="AC51" s="47"/>
      <c r="AD51" s="48"/>
      <c r="AF51" s="48"/>
    </row>
    <row r="52" spans="1:32" s="23" customFormat="1" ht="15.75" x14ac:dyDescent="0.25">
      <c r="B52" s="6"/>
      <c r="C52" s="1"/>
      <c r="D52" s="25"/>
      <c r="E52" s="25"/>
      <c r="F52" s="25"/>
      <c r="G52" s="25"/>
      <c r="O52" s="57"/>
      <c r="AD52" s="48"/>
      <c r="AF52" s="48"/>
    </row>
    <row r="53" spans="1:32" s="23" customFormat="1" ht="15" customHeight="1" x14ac:dyDescent="0.25">
      <c r="B53" s="5" t="s">
        <v>4</v>
      </c>
      <c r="C53" s="1" t="s">
        <v>40</v>
      </c>
      <c r="D53" s="24"/>
      <c r="E53" s="26"/>
      <c r="F53" s="26"/>
      <c r="G53" s="27"/>
      <c r="O53" s="57"/>
      <c r="AD53" s="48"/>
      <c r="AF53" s="48"/>
    </row>
    <row r="54" spans="1:32" s="23" customFormat="1" ht="15.75" x14ac:dyDescent="0.25">
      <c r="B54" s="6"/>
      <c r="C54" s="1"/>
      <c r="D54" s="25"/>
      <c r="E54" s="25"/>
      <c r="F54" s="25"/>
      <c r="G54" s="25"/>
      <c r="O54" s="57"/>
      <c r="AD54" s="48"/>
      <c r="AF54" s="48"/>
    </row>
    <row r="55" spans="1:32" s="23" customFormat="1" ht="16.5" thickBot="1" x14ac:dyDescent="0.3">
      <c r="B55" s="5" t="s">
        <v>5</v>
      </c>
      <c r="C55" s="1" t="s">
        <v>41</v>
      </c>
      <c r="D55"/>
      <c r="E55"/>
      <c r="F55"/>
      <c r="G55"/>
      <c r="H55"/>
      <c r="I55"/>
      <c r="J55"/>
      <c r="K55"/>
      <c r="L55"/>
      <c r="M55"/>
      <c r="N55"/>
      <c r="O55" s="58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 s="48"/>
      <c r="AF55" s="48"/>
    </row>
    <row r="56" spans="1:32" ht="16.5" thickTop="1" thickBot="1" x14ac:dyDescent="0.3">
      <c r="B56" s="83" t="s">
        <v>6</v>
      </c>
      <c r="C56" s="97" t="s">
        <v>7</v>
      </c>
      <c r="D56" s="97" t="s">
        <v>8</v>
      </c>
      <c r="E56" s="97" t="s">
        <v>9</v>
      </c>
      <c r="F56" s="97" t="s">
        <v>11</v>
      </c>
      <c r="G56" s="85" t="s">
        <v>10</v>
      </c>
      <c r="H56" s="86"/>
      <c r="I56" s="86"/>
      <c r="J56" s="87"/>
      <c r="K56" s="97" t="s">
        <v>12</v>
      </c>
      <c r="L56" s="97" t="s">
        <v>13</v>
      </c>
      <c r="M56" s="97" t="s">
        <v>14</v>
      </c>
      <c r="N56" s="97" t="s">
        <v>15</v>
      </c>
      <c r="O56" s="83" t="s">
        <v>16</v>
      </c>
      <c r="P56" s="97" t="s">
        <v>17</v>
      </c>
      <c r="Q56" s="85" t="s">
        <v>18</v>
      </c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7"/>
      <c r="AC56" s="97" t="s">
        <v>19</v>
      </c>
    </row>
    <row r="57" spans="1:32" ht="23.25" customHeight="1" thickTop="1" x14ac:dyDescent="0.25">
      <c r="A57" s="7"/>
      <c r="B57" s="98"/>
      <c r="C57" s="83"/>
      <c r="D57" s="83"/>
      <c r="E57" s="83"/>
      <c r="F57" s="83"/>
      <c r="G57" s="8" t="s">
        <v>20</v>
      </c>
      <c r="H57" s="8" t="s">
        <v>21</v>
      </c>
      <c r="I57" s="8" t="s">
        <v>22</v>
      </c>
      <c r="J57" s="8" t="s">
        <v>23</v>
      </c>
      <c r="K57" s="83"/>
      <c r="L57" s="83"/>
      <c r="M57" s="83"/>
      <c r="N57" s="83"/>
      <c r="O57" s="84"/>
      <c r="P57" s="83"/>
      <c r="Q57" s="9" t="s">
        <v>24</v>
      </c>
      <c r="R57" s="9" t="s">
        <v>25</v>
      </c>
      <c r="S57" s="9" t="s">
        <v>26</v>
      </c>
      <c r="T57" s="9" t="s">
        <v>27</v>
      </c>
      <c r="U57" s="9" t="s">
        <v>28</v>
      </c>
      <c r="V57" s="9" t="s">
        <v>29</v>
      </c>
      <c r="W57" s="9" t="s">
        <v>30</v>
      </c>
      <c r="X57" s="9" t="s">
        <v>31</v>
      </c>
      <c r="Y57" s="9" t="s">
        <v>32</v>
      </c>
      <c r="Z57" s="9" t="s">
        <v>33</v>
      </c>
      <c r="AA57" s="9" t="s">
        <v>34</v>
      </c>
      <c r="AB57" s="9" t="s">
        <v>35</v>
      </c>
      <c r="AC57" s="83"/>
    </row>
    <row r="58" spans="1:32" ht="25.5" customHeight="1" x14ac:dyDescent="0.25">
      <c r="A58" s="7"/>
      <c r="B58" s="94" t="s">
        <v>42</v>
      </c>
      <c r="C58" s="88" t="s">
        <v>73</v>
      </c>
      <c r="D58" s="88" t="s">
        <v>72</v>
      </c>
      <c r="E58" s="104">
        <v>720000</v>
      </c>
      <c r="F58" s="104">
        <v>1100000</v>
      </c>
      <c r="G58" s="101">
        <v>150000</v>
      </c>
      <c r="H58" s="101">
        <v>310000</v>
      </c>
      <c r="I58" s="101">
        <v>80000</v>
      </c>
      <c r="J58" s="101">
        <v>560000</v>
      </c>
      <c r="K58" s="101" t="s">
        <v>81</v>
      </c>
      <c r="L58" s="101" t="s">
        <v>92</v>
      </c>
      <c r="M58" s="42" t="s">
        <v>44</v>
      </c>
      <c r="N58" s="62" t="s">
        <v>102</v>
      </c>
      <c r="O58" s="56"/>
      <c r="P58" s="11"/>
      <c r="Q58" s="12"/>
      <c r="R58" s="75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3">
        <f>4300000+6000199</f>
        <v>10300199</v>
      </c>
    </row>
    <row r="59" spans="1:32" ht="33.75" customHeight="1" x14ac:dyDescent="0.25">
      <c r="A59" s="1"/>
      <c r="B59" s="95"/>
      <c r="C59" s="89"/>
      <c r="D59" s="89"/>
      <c r="E59" s="105"/>
      <c r="F59" s="105"/>
      <c r="G59" s="102"/>
      <c r="H59" s="102"/>
      <c r="I59" s="102"/>
      <c r="J59" s="102"/>
      <c r="K59" s="102"/>
      <c r="L59" s="102"/>
      <c r="M59" s="42" t="s">
        <v>84</v>
      </c>
      <c r="N59" s="31" t="s">
        <v>126</v>
      </c>
      <c r="O59" s="56"/>
      <c r="P59" s="11"/>
      <c r="Q59" s="12"/>
      <c r="R59" s="12"/>
      <c r="S59" s="12"/>
      <c r="T59" s="12"/>
      <c r="U59" s="75"/>
      <c r="V59" s="12"/>
      <c r="W59" s="12"/>
      <c r="X59" s="12"/>
      <c r="Y59" s="12"/>
      <c r="Z59" s="12"/>
      <c r="AA59" s="12"/>
      <c r="AB59" s="12"/>
      <c r="AC59" s="13">
        <v>9202000</v>
      </c>
    </row>
    <row r="60" spans="1:32" ht="33.75" customHeight="1" x14ac:dyDescent="0.25">
      <c r="A60" s="1"/>
      <c r="B60" s="95"/>
      <c r="C60" s="89"/>
      <c r="D60" s="89"/>
      <c r="E60" s="105"/>
      <c r="F60" s="105"/>
      <c r="G60" s="102"/>
      <c r="H60" s="102"/>
      <c r="I60" s="102"/>
      <c r="J60" s="102"/>
      <c r="K60" s="102"/>
      <c r="L60" s="102"/>
      <c r="M60" s="42" t="s">
        <v>85</v>
      </c>
      <c r="N60" s="31" t="s">
        <v>116</v>
      </c>
      <c r="O60" s="56"/>
      <c r="P60" s="14"/>
      <c r="Q60" s="12"/>
      <c r="R60" s="12"/>
      <c r="S60" s="12"/>
      <c r="T60" s="12"/>
      <c r="U60" s="12"/>
      <c r="V60" s="75"/>
      <c r="W60" s="12"/>
      <c r="X60" s="12"/>
      <c r="Y60" s="12"/>
      <c r="Z60" s="12"/>
      <c r="AA60" s="12"/>
      <c r="AB60" s="12"/>
      <c r="AC60" s="13">
        <v>5000000</v>
      </c>
    </row>
    <row r="61" spans="1:32" ht="38.25" customHeight="1" x14ac:dyDescent="0.25">
      <c r="A61" s="1"/>
      <c r="B61" s="95"/>
      <c r="C61" s="89"/>
      <c r="D61" s="89"/>
      <c r="E61" s="105"/>
      <c r="F61" s="105"/>
      <c r="G61" s="102"/>
      <c r="H61" s="102"/>
      <c r="I61" s="102"/>
      <c r="J61" s="102"/>
      <c r="K61" s="102"/>
      <c r="L61" s="102"/>
      <c r="M61" s="42" t="s">
        <v>97</v>
      </c>
      <c r="N61" s="31" t="s">
        <v>118</v>
      </c>
      <c r="O61" s="56"/>
      <c r="P61" s="14"/>
      <c r="Q61" s="12"/>
      <c r="R61" s="12"/>
      <c r="S61" s="12"/>
      <c r="T61" s="75"/>
      <c r="U61" s="75"/>
      <c r="V61" s="12"/>
      <c r="W61" s="12"/>
      <c r="X61" s="12"/>
      <c r="Y61" s="12"/>
      <c r="Z61" s="12"/>
      <c r="AA61" s="12"/>
      <c r="AB61" s="12"/>
      <c r="AC61" s="13">
        <v>40666995.549999997</v>
      </c>
      <c r="AE61" s="45"/>
    </row>
    <row r="62" spans="1:32" ht="33.75" customHeight="1" x14ac:dyDescent="0.25">
      <c r="A62" s="1"/>
      <c r="B62" s="95"/>
      <c r="C62" s="89"/>
      <c r="D62" s="89"/>
      <c r="E62" s="105"/>
      <c r="F62" s="105"/>
      <c r="G62" s="102"/>
      <c r="H62" s="102"/>
      <c r="I62" s="102"/>
      <c r="J62" s="102"/>
      <c r="K62" s="102"/>
      <c r="L62" s="102"/>
      <c r="M62" s="42" t="s">
        <v>98</v>
      </c>
      <c r="N62" s="31" t="s">
        <v>103</v>
      </c>
      <c r="O62" s="56"/>
      <c r="P62" s="14"/>
      <c r="Q62" s="12"/>
      <c r="R62" s="12"/>
      <c r="S62" s="12"/>
      <c r="T62" s="12"/>
      <c r="U62" s="12"/>
      <c r="V62" s="12"/>
      <c r="W62" s="75"/>
      <c r="X62" s="12"/>
      <c r="Y62" s="12"/>
      <c r="Z62" s="12"/>
      <c r="AA62" s="12"/>
      <c r="AB62" s="12"/>
      <c r="AC62" s="13">
        <v>32013300</v>
      </c>
    </row>
    <row r="63" spans="1:32" ht="47.25" customHeight="1" x14ac:dyDescent="0.25">
      <c r="A63" s="1"/>
      <c r="B63" s="95"/>
      <c r="C63" s="89"/>
      <c r="D63" s="89"/>
      <c r="E63" s="105"/>
      <c r="F63" s="105"/>
      <c r="G63" s="102"/>
      <c r="H63" s="102"/>
      <c r="I63" s="102"/>
      <c r="J63" s="102"/>
      <c r="K63" s="102"/>
      <c r="L63" s="102"/>
      <c r="M63" s="42" t="s">
        <v>99</v>
      </c>
      <c r="N63" s="31" t="s">
        <v>117</v>
      </c>
      <c r="O63" s="56"/>
      <c r="P63" s="14"/>
      <c r="Q63" s="12"/>
      <c r="R63" s="12"/>
      <c r="S63" s="75"/>
      <c r="T63" s="12"/>
      <c r="U63" s="12"/>
      <c r="V63" s="12"/>
      <c r="W63" s="12"/>
      <c r="X63" s="12"/>
      <c r="Y63" s="12"/>
      <c r="Z63" s="12"/>
      <c r="AA63" s="12"/>
      <c r="AB63" s="12"/>
      <c r="AC63" s="13">
        <v>11000000</v>
      </c>
      <c r="AE63" s="45"/>
    </row>
    <row r="64" spans="1:32" x14ac:dyDescent="0.25">
      <c r="A64" s="1"/>
      <c r="B64" s="95"/>
      <c r="C64" s="89"/>
      <c r="D64" s="89"/>
      <c r="E64" s="105"/>
      <c r="F64" s="105"/>
      <c r="G64" s="102"/>
      <c r="H64" s="102"/>
      <c r="I64" s="102"/>
      <c r="J64" s="102"/>
      <c r="K64" s="102"/>
      <c r="L64" s="102"/>
      <c r="M64" s="42" t="s">
        <v>100</v>
      </c>
      <c r="N64" s="31" t="s">
        <v>119</v>
      </c>
      <c r="O64" s="56"/>
      <c r="P64" s="11"/>
      <c r="Q64" s="12"/>
      <c r="R64" s="12"/>
      <c r="S64" s="12"/>
      <c r="T64" s="12"/>
      <c r="U64" s="12"/>
      <c r="V64" s="75"/>
      <c r="W64" s="12"/>
      <c r="X64" s="12"/>
      <c r="Y64" s="12"/>
      <c r="Z64" s="12"/>
      <c r="AA64" s="12"/>
      <c r="AB64" s="12"/>
      <c r="AC64" s="13">
        <v>4375070</v>
      </c>
    </row>
    <row r="65" spans="1:32" x14ac:dyDescent="0.25">
      <c r="A65" s="1"/>
      <c r="B65" s="95"/>
      <c r="C65" s="113"/>
      <c r="D65" s="89"/>
      <c r="E65" s="105"/>
      <c r="F65" s="105"/>
      <c r="G65" s="102"/>
      <c r="H65" s="102"/>
      <c r="I65" s="102"/>
      <c r="J65" s="102"/>
      <c r="K65" s="102"/>
      <c r="L65" s="102"/>
      <c r="M65" s="42" t="s">
        <v>96</v>
      </c>
      <c r="N65" s="31" t="s">
        <v>121</v>
      </c>
      <c r="O65" s="56"/>
      <c r="P65" s="11"/>
      <c r="Q65" s="12"/>
      <c r="R65" s="12"/>
      <c r="S65" s="12"/>
      <c r="T65" s="75" t="s">
        <v>133</v>
      </c>
      <c r="U65" s="12"/>
      <c r="V65" s="12"/>
      <c r="W65" s="12"/>
      <c r="X65" s="12"/>
      <c r="Y65" s="12"/>
      <c r="Z65" s="12"/>
      <c r="AA65" s="12"/>
      <c r="AB65" s="12"/>
      <c r="AC65" s="13">
        <f>6627750-4000000</f>
        <v>2627750</v>
      </c>
    </row>
    <row r="66" spans="1:32" ht="21.75" customHeight="1" x14ac:dyDescent="0.25">
      <c r="A66" s="1"/>
      <c r="B66" s="95"/>
      <c r="C66" s="113"/>
      <c r="D66" s="89"/>
      <c r="E66" s="105"/>
      <c r="F66" s="105"/>
      <c r="G66" s="102"/>
      <c r="H66" s="102"/>
      <c r="I66" s="102"/>
      <c r="J66" s="102"/>
      <c r="K66" s="102"/>
      <c r="L66" s="102"/>
      <c r="M66" s="42" t="s">
        <v>106</v>
      </c>
      <c r="N66" s="31" t="s">
        <v>122</v>
      </c>
      <c r="O66" s="56"/>
      <c r="P66" s="11"/>
      <c r="Q66" s="12"/>
      <c r="R66" s="12"/>
      <c r="S66" s="12"/>
      <c r="T66" s="75"/>
      <c r="U66" s="75"/>
      <c r="V66" s="12"/>
      <c r="W66" s="12"/>
      <c r="X66" s="12"/>
      <c r="Y66" s="12"/>
      <c r="Z66" s="12"/>
      <c r="AA66" s="12"/>
      <c r="AB66" s="12"/>
      <c r="AC66" s="13">
        <f>10000000-5500000</f>
        <v>4500000</v>
      </c>
    </row>
    <row r="67" spans="1:32" ht="21" customHeight="1" x14ac:dyDescent="0.25">
      <c r="A67" s="1"/>
      <c r="B67" s="95"/>
      <c r="C67" s="113"/>
      <c r="D67" s="89"/>
      <c r="E67" s="105"/>
      <c r="F67" s="105"/>
      <c r="G67" s="102"/>
      <c r="H67" s="102"/>
      <c r="I67" s="102"/>
      <c r="J67" s="102"/>
      <c r="K67" s="102"/>
      <c r="L67" s="102"/>
      <c r="M67" s="42" t="s">
        <v>108</v>
      </c>
      <c r="N67" s="31" t="s">
        <v>123</v>
      </c>
      <c r="O67" s="56"/>
      <c r="P67" s="11"/>
      <c r="Q67" s="12"/>
      <c r="R67" s="12"/>
      <c r="S67" s="12"/>
      <c r="T67" s="12"/>
      <c r="U67" s="12"/>
      <c r="V67" s="12"/>
      <c r="W67" s="12"/>
      <c r="X67" s="12"/>
      <c r="Y67" s="75" t="s">
        <v>130</v>
      </c>
      <c r="Z67" s="12"/>
      <c r="AA67" s="12"/>
      <c r="AB67" s="12"/>
      <c r="AC67" s="13">
        <v>5116805</v>
      </c>
    </row>
    <row r="68" spans="1:32" ht="21" customHeight="1" x14ac:dyDescent="0.25">
      <c r="A68" s="1"/>
      <c r="B68" s="95"/>
      <c r="C68" s="113"/>
      <c r="D68" s="89"/>
      <c r="E68" s="105"/>
      <c r="F68" s="105"/>
      <c r="G68" s="102"/>
      <c r="H68" s="102"/>
      <c r="I68" s="102"/>
      <c r="J68" s="102"/>
      <c r="K68" s="102"/>
      <c r="L68" s="102"/>
      <c r="M68" s="42" t="s">
        <v>110</v>
      </c>
      <c r="N68" s="31" t="s">
        <v>135</v>
      </c>
      <c r="O68" s="56"/>
      <c r="P68" s="11"/>
      <c r="Q68" s="12"/>
      <c r="R68" s="12"/>
      <c r="S68" s="75"/>
      <c r="T68" s="12"/>
      <c r="U68" s="12"/>
      <c r="V68" s="12"/>
      <c r="W68" s="12"/>
      <c r="X68" s="12"/>
      <c r="Y68" s="12"/>
      <c r="Z68" s="12"/>
      <c r="AA68" s="12"/>
      <c r="AB68" s="12"/>
      <c r="AC68" s="13">
        <v>5500000</v>
      </c>
    </row>
    <row r="69" spans="1:32" ht="22.5" customHeight="1" x14ac:dyDescent="0.25">
      <c r="A69" s="1"/>
      <c r="B69" s="95"/>
      <c r="C69" s="113"/>
      <c r="D69" s="89"/>
      <c r="E69" s="105"/>
      <c r="F69" s="105"/>
      <c r="G69" s="102"/>
      <c r="H69" s="102"/>
      <c r="I69" s="102"/>
      <c r="J69" s="102"/>
      <c r="K69" s="102"/>
      <c r="L69" s="102"/>
      <c r="M69" s="42" t="s">
        <v>112</v>
      </c>
      <c r="N69" s="31" t="s">
        <v>124</v>
      </c>
      <c r="O69" s="56"/>
      <c r="P69" s="11"/>
      <c r="Q69" s="12"/>
      <c r="R69" s="12"/>
      <c r="S69" s="12"/>
      <c r="T69" s="75" t="s">
        <v>133</v>
      </c>
      <c r="U69" s="12"/>
      <c r="V69" s="12"/>
      <c r="W69" s="12"/>
      <c r="X69" s="12"/>
      <c r="Y69" s="12"/>
      <c r="Z69" s="12"/>
      <c r="AA69" s="12"/>
      <c r="AB69" s="12"/>
      <c r="AC69" s="13">
        <v>8212200</v>
      </c>
    </row>
    <row r="70" spans="1:32" ht="37.5" customHeight="1" x14ac:dyDescent="0.25">
      <c r="A70" s="1"/>
      <c r="B70" s="96"/>
      <c r="C70" s="90"/>
      <c r="D70" s="90"/>
      <c r="E70" s="106"/>
      <c r="F70" s="106"/>
      <c r="G70" s="103"/>
      <c r="H70" s="103"/>
      <c r="I70" s="103"/>
      <c r="J70" s="103"/>
      <c r="K70" s="103"/>
      <c r="L70" s="103"/>
      <c r="M70" s="18" t="s">
        <v>125</v>
      </c>
      <c r="N70" s="77" t="s">
        <v>120</v>
      </c>
      <c r="O70" s="20"/>
      <c r="P70" s="14"/>
      <c r="Q70" s="21"/>
      <c r="R70" s="21"/>
      <c r="S70" s="76"/>
      <c r="T70" s="76"/>
      <c r="U70" s="76"/>
      <c r="V70" s="21"/>
      <c r="W70" s="21"/>
      <c r="X70" s="21"/>
      <c r="Y70" s="21"/>
      <c r="Z70" s="21"/>
      <c r="AA70" s="21"/>
      <c r="AB70" s="21"/>
      <c r="AC70" s="22">
        <v>9100000</v>
      </c>
    </row>
    <row r="71" spans="1:32" ht="84.75" customHeight="1" x14ac:dyDescent="0.25">
      <c r="A71" s="1"/>
      <c r="AC71" s="41"/>
      <c r="AE71" s="45"/>
    </row>
    <row r="72" spans="1:32" ht="15.75" x14ac:dyDescent="0.25">
      <c r="B72" s="5" t="s">
        <v>3</v>
      </c>
      <c r="C72" s="1" t="s">
        <v>39</v>
      </c>
      <c r="D72" s="25"/>
      <c r="E72" s="25"/>
      <c r="F72" s="25"/>
      <c r="G72" s="25"/>
      <c r="H72" s="23"/>
      <c r="I72" s="23"/>
      <c r="J72" s="23"/>
      <c r="K72" s="23"/>
      <c r="L72" s="23"/>
      <c r="M72" s="23"/>
      <c r="N72" s="23"/>
      <c r="O72" s="57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</row>
    <row r="73" spans="1:32" s="23" customFormat="1" ht="15" customHeight="1" x14ac:dyDescent="0.25">
      <c r="B73" s="6"/>
      <c r="C73" s="1"/>
      <c r="D73" s="24"/>
      <c r="E73" s="26"/>
      <c r="F73" s="26"/>
      <c r="G73" s="25"/>
      <c r="O73" s="57"/>
      <c r="AD73" s="48"/>
      <c r="AF73" s="48"/>
    </row>
    <row r="74" spans="1:32" s="23" customFormat="1" ht="15.75" x14ac:dyDescent="0.25">
      <c r="B74" s="5" t="s">
        <v>4</v>
      </c>
      <c r="C74" s="1" t="s">
        <v>40</v>
      </c>
      <c r="D74" s="25"/>
      <c r="E74" s="25"/>
      <c r="F74" s="25"/>
      <c r="G74" s="25"/>
      <c r="O74" s="57"/>
      <c r="AD74" s="48"/>
      <c r="AE74" s="23" t="s">
        <v>130</v>
      </c>
      <c r="AF74" s="48"/>
    </row>
    <row r="75" spans="1:32" s="23" customFormat="1" ht="15" customHeight="1" x14ac:dyDescent="0.25">
      <c r="B75" s="6"/>
      <c r="C75" s="1"/>
      <c r="D75" s="24"/>
      <c r="E75" s="26"/>
      <c r="F75" s="26"/>
      <c r="G75" s="27"/>
      <c r="O75" s="57"/>
      <c r="AD75" s="48"/>
      <c r="AF75" s="48"/>
    </row>
    <row r="76" spans="1:32" s="23" customFormat="1" ht="15.75" x14ac:dyDescent="0.25">
      <c r="B76" s="5" t="s">
        <v>5</v>
      </c>
      <c r="C76" s="1" t="s">
        <v>41</v>
      </c>
      <c r="D76" s="25"/>
      <c r="E76" s="25"/>
      <c r="F76" s="25"/>
      <c r="G76" s="25"/>
      <c r="O76" s="57"/>
      <c r="AD76" s="48"/>
      <c r="AF76" s="48"/>
    </row>
    <row r="77" spans="1:32" s="23" customFormat="1" ht="15.75" thickBot="1" x14ac:dyDescent="0.3">
      <c r="B77"/>
      <c r="C77"/>
      <c r="D77"/>
      <c r="E77"/>
      <c r="F77"/>
      <c r="G77"/>
      <c r="H77"/>
      <c r="I77"/>
      <c r="J77"/>
      <c r="K77"/>
      <c r="L77"/>
      <c r="M77"/>
      <c r="N77"/>
      <c r="O77" s="58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 s="48"/>
      <c r="AF77" s="48"/>
    </row>
    <row r="78" spans="1:32" ht="16.5" thickTop="1" thickBot="1" x14ac:dyDescent="0.3">
      <c r="B78" s="83" t="s">
        <v>6</v>
      </c>
      <c r="C78" s="97" t="s">
        <v>7</v>
      </c>
      <c r="D78" s="97" t="s">
        <v>8</v>
      </c>
      <c r="E78" s="97" t="s">
        <v>9</v>
      </c>
      <c r="F78" s="97" t="s">
        <v>11</v>
      </c>
      <c r="G78" s="85" t="s">
        <v>10</v>
      </c>
      <c r="H78" s="86"/>
      <c r="I78" s="86"/>
      <c r="J78" s="87"/>
      <c r="K78" s="97" t="s">
        <v>12</v>
      </c>
      <c r="L78" s="97" t="s">
        <v>13</v>
      </c>
      <c r="M78" s="97" t="s">
        <v>14</v>
      </c>
      <c r="N78" s="97" t="s">
        <v>15</v>
      </c>
      <c r="O78" s="83" t="s">
        <v>16</v>
      </c>
      <c r="P78" s="97" t="s">
        <v>17</v>
      </c>
      <c r="Q78" s="85" t="s">
        <v>18</v>
      </c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7"/>
      <c r="AC78" s="97" t="s">
        <v>19</v>
      </c>
    </row>
    <row r="79" spans="1:32" ht="30" customHeight="1" thickTop="1" x14ac:dyDescent="0.25">
      <c r="A79" s="7"/>
      <c r="B79" s="98"/>
      <c r="C79" s="83"/>
      <c r="D79" s="83"/>
      <c r="E79" s="83"/>
      <c r="F79" s="83"/>
      <c r="G79" s="8" t="s">
        <v>20</v>
      </c>
      <c r="H79" s="8" t="s">
        <v>21</v>
      </c>
      <c r="I79" s="8" t="s">
        <v>22</v>
      </c>
      <c r="J79" s="8" t="s">
        <v>23</v>
      </c>
      <c r="K79" s="83"/>
      <c r="L79" s="83"/>
      <c r="M79" s="83"/>
      <c r="N79" s="83"/>
      <c r="O79" s="84"/>
      <c r="P79" s="83"/>
      <c r="Q79" s="9" t="s">
        <v>24</v>
      </c>
      <c r="R79" s="9" t="s">
        <v>25</v>
      </c>
      <c r="S79" s="9" t="s">
        <v>26</v>
      </c>
      <c r="T79" s="9" t="s">
        <v>27</v>
      </c>
      <c r="U79" s="9" t="s">
        <v>28</v>
      </c>
      <c r="V79" s="9" t="s">
        <v>29</v>
      </c>
      <c r="W79" s="9" t="s">
        <v>30</v>
      </c>
      <c r="X79" s="9" t="s">
        <v>31</v>
      </c>
      <c r="Y79" s="9" t="s">
        <v>32</v>
      </c>
      <c r="Z79" s="9" t="s">
        <v>33</v>
      </c>
      <c r="AA79" s="9" t="s">
        <v>34</v>
      </c>
      <c r="AB79" s="9" t="s">
        <v>35</v>
      </c>
      <c r="AC79" s="83"/>
    </row>
    <row r="80" spans="1:32" ht="38.25" x14ac:dyDescent="0.25">
      <c r="A80" s="7"/>
      <c r="B80" s="88" t="s">
        <v>42</v>
      </c>
      <c r="C80" s="88" t="s">
        <v>55</v>
      </c>
      <c r="D80" s="88" t="s">
        <v>77</v>
      </c>
      <c r="E80" s="91">
        <v>0</v>
      </c>
      <c r="F80" s="91">
        <v>13</v>
      </c>
      <c r="G80" s="88">
        <v>4</v>
      </c>
      <c r="H80" s="88">
        <v>4</v>
      </c>
      <c r="I80" s="88">
        <v>5</v>
      </c>
      <c r="J80" s="88">
        <v>0</v>
      </c>
      <c r="K80" s="88" t="s">
        <v>81</v>
      </c>
      <c r="L80" s="88" t="s">
        <v>92</v>
      </c>
      <c r="M80" s="10" t="s">
        <v>44</v>
      </c>
      <c r="N80" s="31" t="s">
        <v>56</v>
      </c>
      <c r="O80" s="56">
        <v>2</v>
      </c>
      <c r="P80" s="11"/>
      <c r="Q80" s="75"/>
      <c r="R80" s="75"/>
      <c r="S80" s="75"/>
      <c r="T80" s="12"/>
      <c r="U80" s="12"/>
      <c r="V80" s="12"/>
      <c r="W80" s="75"/>
      <c r="X80" s="75"/>
      <c r="Y80" s="75"/>
      <c r="Z80" s="12"/>
      <c r="AA80" s="12"/>
      <c r="AB80" s="12"/>
      <c r="AC80" s="13">
        <f>8000000</f>
        <v>8000000</v>
      </c>
    </row>
    <row r="81" spans="1:33" ht="38.25" x14ac:dyDescent="0.25">
      <c r="A81" s="1"/>
      <c r="B81" s="89"/>
      <c r="C81" s="89"/>
      <c r="D81" s="89"/>
      <c r="E81" s="92"/>
      <c r="F81" s="92"/>
      <c r="G81" s="89"/>
      <c r="H81" s="89"/>
      <c r="I81" s="89"/>
      <c r="J81" s="89"/>
      <c r="K81" s="89"/>
      <c r="L81" s="89"/>
      <c r="M81" s="10" t="s">
        <v>84</v>
      </c>
      <c r="N81" s="31" t="s">
        <v>95</v>
      </c>
      <c r="O81" s="56">
        <v>2</v>
      </c>
      <c r="P81" s="11"/>
      <c r="Q81" s="12"/>
      <c r="R81" s="12"/>
      <c r="S81" s="12"/>
      <c r="T81" s="75"/>
      <c r="U81" s="75"/>
      <c r="V81" s="75"/>
      <c r="W81" s="75"/>
      <c r="X81" s="75"/>
      <c r="Y81" s="75"/>
      <c r="Z81" s="12"/>
      <c r="AA81" s="12"/>
      <c r="AB81" s="12"/>
      <c r="AC81" s="13">
        <f>14800000+130000000</f>
        <v>144800000</v>
      </c>
      <c r="AE81" s="45"/>
    </row>
    <row r="82" spans="1:33" x14ac:dyDescent="0.25">
      <c r="A82" s="1"/>
      <c r="B82" s="90"/>
      <c r="C82" s="90"/>
      <c r="D82" s="90"/>
      <c r="E82" s="93"/>
      <c r="F82" s="93"/>
      <c r="G82" s="90"/>
      <c r="H82" s="90"/>
      <c r="I82" s="90"/>
      <c r="J82" s="90"/>
      <c r="K82" s="90"/>
      <c r="L82" s="90"/>
      <c r="M82" s="10" t="s">
        <v>85</v>
      </c>
      <c r="N82" s="11" t="s">
        <v>127</v>
      </c>
      <c r="O82" s="56"/>
      <c r="P82" s="14"/>
      <c r="Q82" s="12"/>
      <c r="R82" s="12"/>
      <c r="S82" s="12"/>
      <c r="T82" s="75"/>
      <c r="U82" s="12"/>
      <c r="V82" s="12"/>
      <c r="W82" s="12"/>
      <c r="X82" s="12"/>
      <c r="Y82" s="12"/>
      <c r="Z82" s="12"/>
      <c r="AA82" s="12"/>
      <c r="AB82" s="12"/>
      <c r="AC82" s="13">
        <v>686000</v>
      </c>
      <c r="AE82" s="46"/>
    </row>
    <row r="83" spans="1:33" ht="33.75" customHeight="1" x14ac:dyDescent="0.25">
      <c r="A83" s="1"/>
      <c r="AC83" s="41"/>
    </row>
    <row r="85" spans="1:33" ht="15.75" x14ac:dyDescent="0.25">
      <c r="B85" s="5" t="s">
        <v>3</v>
      </c>
      <c r="C85" s="1" t="s">
        <v>39</v>
      </c>
      <c r="D85" s="25"/>
      <c r="E85" s="25"/>
      <c r="F85" s="25"/>
      <c r="G85" s="25"/>
      <c r="H85" s="23"/>
      <c r="I85" s="23"/>
      <c r="J85" s="23"/>
      <c r="K85" s="23"/>
      <c r="L85" s="23"/>
      <c r="M85" s="23"/>
      <c r="N85" s="23"/>
      <c r="O85" s="57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47"/>
    </row>
    <row r="86" spans="1:33" s="23" customFormat="1" ht="15" customHeight="1" x14ac:dyDescent="0.25">
      <c r="B86" s="6"/>
      <c r="C86" s="1"/>
      <c r="D86" s="24"/>
      <c r="E86" s="26"/>
      <c r="F86" s="26"/>
      <c r="G86" s="25"/>
      <c r="O86" s="57"/>
      <c r="AC86" s="48"/>
      <c r="AD86" s="48"/>
      <c r="AE86" s="48"/>
      <c r="AF86" s="48"/>
      <c r="AG86" s="49"/>
    </row>
    <row r="87" spans="1:33" s="23" customFormat="1" ht="15.75" x14ac:dyDescent="0.25">
      <c r="B87" s="5" t="s">
        <v>4</v>
      </c>
      <c r="C87" s="1" t="s">
        <v>40</v>
      </c>
      <c r="D87" s="25"/>
      <c r="E87" s="25"/>
      <c r="F87" s="25"/>
      <c r="G87" s="25"/>
      <c r="O87" s="57"/>
      <c r="AC87" s="47"/>
      <c r="AD87" s="48"/>
      <c r="AE87" s="47"/>
      <c r="AF87" s="48"/>
    </row>
    <row r="88" spans="1:33" s="23" customFormat="1" ht="15" customHeight="1" x14ac:dyDescent="0.25">
      <c r="B88" s="6"/>
      <c r="C88" s="1"/>
      <c r="D88" s="24"/>
      <c r="E88" s="26"/>
      <c r="F88" s="26"/>
      <c r="G88" s="27"/>
      <c r="O88" s="57"/>
      <c r="AD88" s="48"/>
      <c r="AE88" s="47"/>
      <c r="AF88" s="48"/>
    </row>
    <row r="89" spans="1:33" s="23" customFormat="1" ht="15.75" x14ac:dyDescent="0.25">
      <c r="B89" s="5" t="s">
        <v>5</v>
      </c>
      <c r="C89" s="1" t="s">
        <v>41</v>
      </c>
      <c r="D89" s="25"/>
      <c r="E89" s="25"/>
      <c r="F89" s="25"/>
      <c r="G89" s="25"/>
      <c r="O89" s="57"/>
      <c r="AD89" s="48"/>
      <c r="AE89" s="47"/>
      <c r="AF89" s="48"/>
    </row>
    <row r="90" spans="1:33" s="23" customFormat="1" ht="15.75" x14ac:dyDescent="0.25">
      <c r="B90" s="5"/>
      <c r="C90" s="1"/>
      <c r="D90" s="25"/>
      <c r="E90" s="25"/>
      <c r="F90" s="25"/>
      <c r="G90" s="25"/>
      <c r="O90" s="57"/>
      <c r="AD90" s="48"/>
      <c r="AE90" s="47"/>
      <c r="AF90" s="48"/>
    </row>
    <row r="91" spans="1:33" s="23" customFormat="1" ht="16.5" thickBot="1" x14ac:dyDescent="0.3">
      <c r="B91" s="5"/>
      <c r="C91" s="1"/>
      <c r="D91" s="25"/>
      <c r="E91" s="25"/>
      <c r="F91" s="25"/>
      <c r="G91" s="25"/>
      <c r="O91" s="57"/>
      <c r="AD91" s="48"/>
      <c r="AE91" s="47"/>
      <c r="AF91" s="48"/>
    </row>
    <row r="92" spans="1:33" s="23" customFormat="1" ht="27" customHeight="1" thickTop="1" thickBot="1" x14ac:dyDescent="0.3">
      <c r="B92" s="83" t="s">
        <v>6</v>
      </c>
      <c r="C92" s="97" t="s">
        <v>7</v>
      </c>
      <c r="D92" s="97" t="s">
        <v>8</v>
      </c>
      <c r="E92" s="97" t="s">
        <v>9</v>
      </c>
      <c r="F92" s="97" t="s">
        <v>11</v>
      </c>
      <c r="G92" s="85" t="s">
        <v>10</v>
      </c>
      <c r="H92" s="86"/>
      <c r="I92" s="86"/>
      <c r="J92" s="87"/>
      <c r="K92" s="97" t="s">
        <v>12</v>
      </c>
      <c r="L92" s="97" t="s">
        <v>13</v>
      </c>
      <c r="M92" s="97" t="s">
        <v>14</v>
      </c>
      <c r="N92" s="97" t="s">
        <v>15</v>
      </c>
      <c r="O92" s="83" t="s">
        <v>16</v>
      </c>
      <c r="P92" s="97" t="s">
        <v>17</v>
      </c>
      <c r="Q92" s="85" t="s">
        <v>18</v>
      </c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7"/>
      <c r="AC92" s="97" t="s">
        <v>19</v>
      </c>
      <c r="AD92" s="48"/>
      <c r="AE92" s="47"/>
      <c r="AF92" s="48"/>
    </row>
    <row r="93" spans="1:33" ht="23.25" thickTop="1" x14ac:dyDescent="0.25">
      <c r="B93" s="98"/>
      <c r="C93" s="83"/>
      <c r="D93" s="83"/>
      <c r="E93" s="83"/>
      <c r="F93" s="83"/>
      <c r="G93" s="8" t="s">
        <v>20</v>
      </c>
      <c r="H93" s="8" t="s">
        <v>21</v>
      </c>
      <c r="I93" s="8" t="s">
        <v>22</v>
      </c>
      <c r="J93" s="8" t="s">
        <v>23</v>
      </c>
      <c r="K93" s="83"/>
      <c r="L93" s="83"/>
      <c r="M93" s="83"/>
      <c r="N93" s="83"/>
      <c r="O93" s="84"/>
      <c r="P93" s="83"/>
      <c r="Q93" s="9" t="s">
        <v>24</v>
      </c>
      <c r="R93" s="9" t="s">
        <v>25</v>
      </c>
      <c r="S93" s="9" t="s">
        <v>26</v>
      </c>
      <c r="T93" s="9" t="s">
        <v>27</v>
      </c>
      <c r="U93" s="9" t="s">
        <v>28</v>
      </c>
      <c r="V93" s="9" t="s">
        <v>29</v>
      </c>
      <c r="W93" s="9" t="s">
        <v>30</v>
      </c>
      <c r="X93" s="9" t="s">
        <v>31</v>
      </c>
      <c r="Y93" s="9" t="s">
        <v>32</v>
      </c>
      <c r="Z93" s="9" t="s">
        <v>33</v>
      </c>
      <c r="AA93" s="9" t="s">
        <v>34</v>
      </c>
      <c r="AB93" s="9" t="s">
        <v>35</v>
      </c>
      <c r="AC93" s="83"/>
      <c r="AE93" s="46"/>
    </row>
    <row r="94" spans="1:33" ht="16.5" customHeight="1" x14ac:dyDescent="0.25">
      <c r="A94" s="7"/>
      <c r="B94" s="88" t="s">
        <v>104</v>
      </c>
      <c r="C94" s="88" t="s">
        <v>57</v>
      </c>
      <c r="D94" s="101"/>
      <c r="E94" s="52"/>
      <c r="F94" s="104"/>
      <c r="G94" s="119">
        <v>0</v>
      </c>
      <c r="H94" s="125"/>
      <c r="I94" s="125"/>
      <c r="J94" s="126"/>
      <c r="K94" s="101" t="s">
        <v>94</v>
      </c>
      <c r="L94" s="50"/>
      <c r="M94" s="10" t="s">
        <v>44</v>
      </c>
      <c r="N94" s="31" t="s">
        <v>58</v>
      </c>
      <c r="O94" s="56">
        <v>4</v>
      </c>
      <c r="P94" s="11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54">
        <f>60000+10000000+2200000+400000+1200000+340000+3800000+1440000+2720000+7000000+28000+2600216+1200000+760000</f>
        <v>33748216</v>
      </c>
    </row>
    <row r="95" spans="1:33" ht="38.25" x14ac:dyDescent="0.25">
      <c r="A95" s="7"/>
      <c r="B95" s="89"/>
      <c r="C95" s="89"/>
      <c r="D95" s="102"/>
      <c r="E95" s="105"/>
      <c r="F95" s="105"/>
      <c r="G95" s="120"/>
      <c r="H95" s="127"/>
      <c r="I95" s="127"/>
      <c r="J95" s="128"/>
      <c r="K95" s="102"/>
      <c r="L95" s="51"/>
      <c r="M95" s="10" t="s">
        <v>84</v>
      </c>
      <c r="N95" s="31" t="s">
        <v>59</v>
      </c>
      <c r="O95" s="56">
        <v>4</v>
      </c>
      <c r="P95" s="11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54">
        <f>2000000+12000000+3400000+300000+1160000</f>
        <v>18860000</v>
      </c>
    </row>
    <row r="96" spans="1:33" ht="33.75" customHeight="1" x14ac:dyDescent="0.25">
      <c r="A96" s="1"/>
      <c r="B96" s="89"/>
      <c r="C96" s="89"/>
      <c r="D96" s="102"/>
      <c r="E96" s="105"/>
      <c r="F96" s="105"/>
      <c r="G96" s="120"/>
      <c r="H96" s="127"/>
      <c r="I96" s="127"/>
      <c r="J96" s="128"/>
      <c r="K96" s="102"/>
      <c r="L96" s="51"/>
      <c r="M96" s="10" t="s">
        <v>85</v>
      </c>
      <c r="N96" s="33" t="s">
        <v>66</v>
      </c>
      <c r="O96" s="56">
        <v>4</v>
      </c>
      <c r="P96" s="14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54">
        <f>800000+540000+480000+300000+200000+574616</f>
        <v>2894616</v>
      </c>
    </row>
    <row r="97" spans="1:32" ht="25.5" x14ac:dyDescent="0.25">
      <c r="A97" s="1"/>
      <c r="B97" s="89"/>
      <c r="C97" s="89"/>
      <c r="D97" s="102"/>
      <c r="E97" s="105"/>
      <c r="F97" s="105"/>
      <c r="G97" s="120"/>
      <c r="H97" s="127"/>
      <c r="I97" s="127"/>
      <c r="J97" s="128"/>
      <c r="K97" s="102"/>
      <c r="L97" s="51"/>
      <c r="M97" s="10" t="s">
        <v>97</v>
      </c>
      <c r="N97" s="31" t="s">
        <v>60</v>
      </c>
      <c r="O97" s="56">
        <v>4</v>
      </c>
      <c r="P97" s="14"/>
      <c r="Q97" s="75"/>
      <c r="R97" s="75"/>
      <c r="S97" s="75"/>
      <c r="T97" s="75"/>
      <c r="U97" s="75"/>
      <c r="V97" s="75"/>
      <c r="W97" s="12"/>
      <c r="X97" s="12"/>
      <c r="Y97" s="12"/>
      <c r="Z97" s="75"/>
      <c r="AA97" s="75"/>
      <c r="AB97" s="75"/>
      <c r="AC97" s="54">
        <f>600000+600000+600000</f>
        <v>1800000</v>
      </c>
    </row>
    <row r="98" spans="1:32" ht="33.75" customHeight="1" x14ac:dyDescent="0.25">
      <c r="A98" s="1"/>
      <c r="B98" s="89"/>
      <c r="C98" s="89"/>
      <c r="D98" s="102"/>
      <c r="E98" s="105"/>
      <c r="F98" s="105"/>
      <c r="G98" s="120"/>
      <c r="H98" s="127"/>
      <c r="I98" s="127"/>
      <c r="J98" s="128"/>
      <c r="K98" s="102"/>
      <c r="L98" s="102"/>
      <c r="M98" s="10" t="s">
        <v>98</v>
      </c>
      <c r="N98" s="31" t="s">
        <v>61</v>
      </c>
      <c r="O98" s="56">
        <v>12</v>
      </c>
      <c r="P98" s="14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54">
        <f>1640000+1980000</f>
        <v>3620000</v>
      </c>
    </row>
    <row r="99" spans="1:32" ht="25.5" x14ac:dyDescent="0.25">
      <c r="A99" s="1"/>
      <c r="B99" s="89"/>
      <c r="C99" s="89"/>
      <c r="D99" s="102"/>
      <c r="E99" s="105"/>
      <c r="F99" s="105"/>
      <c r="G99" s="120"/>
      <c r="H99" s="127"/>
      <c r="I99" s="127"/>
      <c r="J99" s="128"/>
      <c r="K99" s="102"/>
      <c r="L99" s="102"/>
      <c r="M99" s="10" t="s">
        <v>99</v>
      </c>
      <c r="N99" s="31" t="s">
        <v>62</v>
      </c>
      <c r="O99" s="56">
        <v>2</v>
      </c>
      <c r="P99" s="14"/>
      <c r="Q99" s="75"/>
      <c r="R99" s="75"/>
      <c r="S99" s="75"/>
      <c r="T99" s="12"/>
      <c r="U99" s="12"/>
      <c r="V99" s="12"/>
      <c r="W99" s="75"/>
      <c r="X99" s="75"/>
      <c r="Y99" s="75"/>
      <c r="Z99" s="12"/>
      <c r="AA99" s="12"/>
      <c r="AB99" s="12"/>
      <c r="AC99" s="54">
        <f>1000000+1800000+900000</f>
        <v>3700000</v>
      </c>
    </row>
    <row r="100" spans="1:32" ht="33.75" customHeight="1" x14ac:dyDescent="0.25">
      <c r="A100" s="1"/>
      <c r="B100" s="89"/>
      <c r="C100" s="89"/>
      <c r="D100" s="102"/>
      <c r="E100" s="105"/>
      <c r="F100" s="105"/>
      <c r="G100" s="120"/>
      <c r="H100" s="127"/>
      <c r="I100" s="127"/>
      <c r="J100" s="128"/>
      <c r="K100" s="102"/>
      <c r="L100" s="102"/>
      <c r="M100" s="10" t="s">
        <v>100</v>
      </c>
      <c r="N100" s="32" t="s">
        <v>63</v>
      </c>
      <c r="O100" s="56">
        <v>2</v>
      </c>
      <c r="P100" s="14"/>
      <c r="Q100" s="12"/>
      <c r="R100" s="12"/>
      <c r="S100" s="75"/>
      <c r="T100" s="75"/>
      <c r="U100" s="12"/>
      <c r="V100" s="12"/>
      <c r="X100" s="75"/>
      <c r="Y100" s="75"/>
      <c r="Z100" s="12"/>
      <c r="AA100" s="12"/>
      <c r="AB100" s="12"/>
      <c r="AC100" s="54">
        <v>5259995.55</v>
      </c>
    </row>
    <row r="101" spans="1:32" ht="33.75" customHeight="1" x14ac:dyDescent="0.25">
      <c r="A101" s="1"/>
      <c r="B101" s="89"/>
      <c r="C101" s="89"/>
      <c r="D101" s="102"/>
      <c r="E101" s="105"/>
      <c r="F101" s="105"/>
      <c r="G101" s="120"/>
      <c r="H101" s="127"/>
      <c r="I101" s="127"/>
      <c r="J101" s="128"/>
      <c r="K101" s="102"/>
      <c r="L101" s="102"/>
      <c r="M101" s="10" t="s">
        <v>96</v>
      </c>
      <c r="N101" s="31" t="s">
        <v>64</v>
      </c>
      <c r="O101" s="56">
        <v>6</v>
      </c>
      <c r="P101" s="11"/>
      <c r="Q101" s="75"/>
      <c r="R101" s="75"/>
      <c r="S101" s="75"/>
      <c r="T101" s="12"/>
      <c r="U101" s="12"/>
      <c r="V101" s="12"/>
      <c r="W101" s="75"/>
      <c r="X101" s="75"/>
      <c r="Y101" s="75"/>
      <c r="Z101" s="12"/>
      <c r="AA101" s="12"/>
      <c r="AB101" s="12"/>
      <c r="AC101" s="54">
        <f>2760000+2760000</f>
        <v>5520000</v>
      </c>
    </row>
    <row r="102" spans="1:32" ht="33.75" customHeight="1" x14ac:dyDescent="0.25">
      <c r="A102" s="1"/>
      <c r="B102" s="89"/>
      <c r="C102" s="89"/>
      <c r="D102" s="102"/>
      <c r="E102" s="105"/>
      <c r="F102" s="105"/>
      <c r="G102" s="120"/>
      <c r="H102" s="127"/>
      <c r="I102" s="127"/>
      <c r="J102" s="128"/>
      <c r="K102" s="102"/>
      <c r="L102" s="102"/>
      <c r="M102" s="18" t="s">
        <v>106</v>
      </c>
      <c r="N102" s="53" t="s">
        <v>107</v>
      </c>
      <c r="O102" s="56">
        <v>4</v>
      </c>
      <c r="P102" s="11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54">
        <f>240000+600000+1300000+1050000+800000+300000+1300000+500000</f>
        <v>6090000</v>
      </c>
    </row>
    <row r="103" spans="1:32" ht="33.75" customHeight="1" x14ac:dyDescent="0.25">
      <c r="A103" s="1"/>
      <c r="B103" s="89"/>
      <c r="C103" s="89"/>
      <c r="D103" s="102"/>
      <c r="E103" s="105"/>
      <c r="F103" s="105"/>
      <c r="G103" s="120"/>
      <c r="H103" s="127"/>
      <c r="I103" s="127"/>
      <c r="J103" s="128"/>
      <c r="K103" s="102"/>
      <c r="L103" s="102"/>
      <c r="M103" s="18" t="s">
        <v>108</v>
      </c>
      <c r="N103" s="53" t="s">
        <v>109</v>
      </c>
      <c r="O103" s="56">
        <v>1</v>
      </c>
      <c r="P103" s="11"/>
      <c r="Q103" s="75"/>
      <c r="R103" s="75"/>
      <c r="S103" s="12"/>
      <c r="T103" s="12"/>
      <c r="U103" s="12"/>
      <c r="V103" s="12"/>
      <c r="W103" s="12"/>
      <c r="X103" s="75"/>
      <c r="Y103" s="75"/>
      <c r="Z103" s="12"/>
      <c r="AA103" s="12"/>
      <c r="AB103" s="12"/>
      <c r="AC103" s="54">
        <v>1000000</v>
      </c>
    </row>
    <row r="104" spans="1:32" ht="33.75" customHeight="1" x14ac:dyDescent="0.25">
      <c r="A104" s="1"/>
      <c r="B104" s="89"/>
      <c r="C104" s="89"/>
      <c r="D104" s="102"/>
      <c r="E104" s="105"/>
      <c r="F104" s="105"/>
      <c r="G104" s="120"/>
      <c r="H104" s="127"/>
      <c r="I104" s="127"/>
      <c r="J104" s="128"/>
      <c r="K104" s="102"/>
      <c r="L104" s="102"/>
      <c r="M104" s="18" t="s">
        <v>110</v>
      </c>
      <c r="N104" s="53" t="s">
        <v>129</v>
      </c>
      <c r="O104" s="56">
        <v>1</v>
      </c>
      <c r="P104" s="11"/>
      <c r="Q104" s="75"/>
      <c r="R104" s="75"/>
      <c r="S104" s="75"/>
      <c r="T104" s="12"/>
      <c r="U104" s="12"/>
      <c r="V104" s="12"/>
      <c r="W104" s="12"/>
      <c r="X104" s="12"/>
      <c r="Y104" s="12"/>
      <c r="Z104" s="12"/>
      <c r="AA104" s="12"/>
      <c r="AB104" s="12"/>
      <c r="AC104" s="74">
        <v>8000000</v>
      </c>
    </row>
    <row r="105" spans="1:32" ht="33.75" customHeight="1" x14ac:dyDescent="0.25">
      <c r="A105" s="1"/>
      <c r="B105" s="89"/>
      <c r="C105" s="89"/>
      <c r="D105" s="102"/>
      <c r="E105" s="105"/>
      <c r="F105" s="105"/>
      <c r="G105" s="120"/>
      <c r="H105" s="127"/>
      <c r="I105" s="127"/>
      <c r="J105" s="128"/>
      <c r="K105" s="102"/>
      <c r="L105" s="102"/>
      <c r="M105" s="18" t="s">
        <v>112</v>
      </c>
      <c r="N105" s="53" t="s">
        <v>132</v>
      </c>
      <c r="O105" s="56">
        <v>4</v>
      </c>
      <c r="P105" s="11"/>
      <c r="Q105" s="75"/>
      <c r="R105" s="75"/>
      <c r="S105" s="75"/>
      <c r="T105" s="75"/>
      <c r="U105" s="75"/>
      <c r="V105" s="75"/>
      <c r="W105" s="75"/>
      <c r="X105" s="75"/>
      <c r="Y105" s="75"/>
      <c r="Z105" s="75"/>
      <c r="AA105" s="75"/>
      <c r="AB105" s="75"/>
      <c r="AC105" s="74">
        <v>12000000</v>
      </c>
    </row>
    <row r="106" spans="1:32" ht="33.75" customHeight="1" x14ac:dyDescent="0.25">
      <c r="A106" s="1"/>
      <c r="B106" s="89"/>
      <c r="C106" s="89"/>
      <c r="D106" s="102"/>
      <c r="E106" s="105"/>
      <c r="F106" s="105"/>
      <c r="G106" s="120"/>
      <c r="H106" s="127"/>
      <c r="I106" s="127"/>
      <c r="J106" s="128"/>
      <c r="K106" s="102"/>
      <c r="L106" s="102"/>
      <c r="M106" s="18" t="s">
        <v>125</v>
      </c>
      <c r="N106" s="53" t="s">
        <v>111</v>
      </c>
      <c r="O106" s="56">
        <v>1</v>
      </c>
      <c r="P106" s="11"/>
      <c r="Q106" s="12"/>
      <c r="R106" s="75"/>
      <c r="S106" s="75"/>
      <c r="T106" s="12"/>
      <c r="U106" s="12"/>
      <c r="V106" s="12"/>
      <c r="W106" s="12"/>
      <c r="X106" s="12"/>
      <c r="Y106" s="12"/>
      <c r="Z106" s="12"/>
      <c r="AA106" s="12"/>
      <c r="AB106" s="12"/>
      <c r="AC106" s="74">
        <v>34144000</v>
      </c>
      <c r="AE106" s="45"/>
    </row>
    <row r="107" spans="1:32" x14ac:dyDescent="0.25">
      <c r="A107" s="1"/>
      <c r="B107" s="90"/>
      <c r="C107" s="90"/>
      <c r="D107" s="103"/>
      <c r="E107" s="106"/>
      <c r="F107" s="106"/>
      <c r="G107" s="121"/>
      <c r="H107" s="129"/>
      <c r="I107" s="129"/>
      <c r="J107" s="130"/>
      <c r="K107" s="103"/>
      <c r="L107" s="103"/>
      <c r="M107" s="18" t="s">
        <v>131</v>
      </c>
      <c r="N107" s="53" t="s">
        <v>128</v>
      </c>
      <c r="O107" s="20">
        <v>1</v>
      </c>
      <c r="P107" s="14"/>
      <c r="Q107" s="76"/>
      <c r="R107" s="76"/>
      <c r="S107" s="76"/>
      <c r="T107" s="21"/>
      <c r="U107" s="21"/>
      <c r="V107" s="21"/>
      <c r="W107" s="21"/>
      <c r="X107" s="21"/>
      <c r="Y107" s="21"/>
      <c r="Z107" s="21"/>
      <c r="AA107" s="21"/>
      <c r="AB107" s="21"/>
      <c r="AC107" s="74">
        <v>80000000</v>
      </c>
    </row>
    <row r="108" spans="1:32" ht="33.75" customHeight="1" x14ac:dyDescent="0.25">
      <c r="A108" s="1"/>
      <c r="AC108" s="46"/>
      <c r="AE108" s="45"/>
    </row>
    <row r="109" spans="1:32" ht="33.75" customHeight="1" x14ac:dyDescent="0.25">
      <c r="A109" s="1"/>
      <c r="AE109" s="46"/>
    </row>
    <row r="110" spans="1:32" ht="15.75" x14ac:dyDescent="0.25">
      <c r="B110" s="5" t="s">
        <v>3</v>
      </c>
      <c r="C110" s="1" t="s">
        <v>39</v>
      </c>
      <c r="D110" s="25"/>
      <c r="E110" s="25"/>
      <c r="F110" s="25"/>
      <c r="G110" s="25"/>
      <c r="H110" s="23"/>
      <c r="I110" s="23"/>
      <c r="J110" s="23"/>
      <c r="K110" s="23"/>
      <c r="L110" s="23"/>
      <c r="M110" s="23"/>
      <c r="N110" s="23"/>
      <c r="O110" s="57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</row>
    <row r="111" spans="1:32" ht="15.75" x14ac:dyDescent="0.25">
      <c r="B111" s="6"/>
      <c r="C111" s="1"/>
      <c r="D111" s="24"/>
      <c r="E111" s="26"/>
      <c r="F111" s="26"/>
      <c r="G111" s="25"/>
      <c r="H111" s="23"/>
      <c r="I111" s="23"/>
      <c r="J111" s="23"/>
      <c r="K111" s="23"/>
      <c r="L111" s="23"/>
      <c r="M111" s="23"/>
      <c r="N111" s="23"/>
      <c r="O111" s="57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</row>
    <row r="112" spans="1:32" s="23" customFormat="1" ht="15" customHeight="1" x14ac:dyDescent="0.25">
      <c r="B112" s="5" t="s">
        <v>4</v>
      </c>
      <c r="C112" s="1" t="s">
        <v>40</v>
      </c>
      <c r="D112" s="25"/>
      <c r="E112" s="25"/>
      <c r="F112" s="25"/>
      <c r="G112" s="25"/>
      <c r="O112" s="57"/>
      <c r="AD112" s="48"/>
      <c r="AF112" s="48"/>
    </row>
    <row r="113" spans="1:32" s="23" customFormat="1" ht="15.75" x14ac:dyDescent="0.25">
      <c r="B113" s="6"/>
      <c r="C113" s="1"/>
      <c r="D113" s="24"/>
      <c r="E113" s="26"/>
      <c r="F113" s="26"/>
      <c r="G113" s="27"/>
      <c r="O113" s="57"/>
      <c r="AD113" s="48"/>
      <c r="AF113" s="48"/>
    </row>
    <row r="114" spans="1:32" s="23" customFormat="1" ht="15" customHeight="1" x14ac:dyDescent="0.25">
      <c r="B114" s="5" t="s">
        <v>5</v>
      </c>
      <c r="C114" s="1" t="s">
        <v>41</v>
      </c>
      <c r="D114" s="25"/>
      <c r="E114" s="25"/>
      <c r="F114" s="25"/>
      <c r="G114" s="25"/>
      <c r="O114" s="57"/>
      <c r="AD114" s="48"/>
      <c r="AF114" s="48"/>
    </row>
    <row r="115" spans="1:32" s="23" customFormat="1" ht="15.75" thickBot="1" x14ac:dyDescent="0.3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 s="58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 s="48"/>
      <c r="AF115" s="48"/>
    </row>
    <row r="116" spans="1:32" s="23" customFormat="1" ht="16.5" thickTop="1" thickBot="1" x14ac:dyDescent="0.3">
      <c r="B116" s="83" t="s">
        <v>6</v>
      </c>
      <c r="C116" s="83" t="s">
        <v>7</v>
      </c>
      <c r="D116" s="83" t="s">
        <v>8</v>
      </c>
      <c r="E116" s="83" t="s">
        <v>9</v>
      </c>
      <c r="F116" s="83" t="s">
        <v>11</v>
      </c>
      <c r="G116" s="85" t="s">
        <v>10</v>
      </c>
      <c r="H116" s="86"/>
      <c r="I116" s="86"/>
      <c r="J116" s="87"/>
      <c r="K116" s="83" t="s">
        <v>12</v>
      </c>
      <c r="L116" s="83" t="s">
        <v>13</v>
      </c>
      <c r="M116" s="83" t="s">
        <v>14</v>
      </c>
      <c r="N116" s="83" t="s">
        <v>15</v>
      </c>
      <c r="O116" s="83" t="s">
        <v>16</v>
      </c>
      <c r="P116" s="83" t="s">
        <v>17</v>
      </c>
      <c r="Q116" s="85" t="s">
        <v>18</v>
      </c>
      <c r="R116" s="86"/>
      <c r="S116" s="86"/>
      <c r="T116" s="86"/>
      <c r="U116" s="86"/>
      <c r="V116" s="86"/>
      <c r="W116" s="86"/>
      <c r="X116" s="86"/>
      <c r="Y116" s="86"/>
      <c r="Z116" s="86"/>
      <c r="AA116" s="86"/>
      <c r="AB116" s="87"/>
      <c r="AC116" s="83" t="s">
        <v>19</v>
      </c>
      <c r="AD116" s="48"/>
      <c r="AF116" s="48"/>
    </row>
    <row r="117" spans="1:32" ht="23.25" thickTop="1" x14ac:dyDescent="0.25">
      <c r="B117" s="84"/>
      <c r="C117" s="84"/>
      <c r="D117" s="84"/>
      <c r="E117" s="84"/>
      <c r="F117" s="84"/>
      <c r="G117" s="8" t="s">
        <v>20</v>
      </c>
      <c r="H117" s="8" t="s">
        <v>21</v>
      </c>
      <c r="I117" s="8" t="s">
        <v>22</v>
      </c>
      <c r="J117" s="8" t="s">
        <v>23</v>
      </c>
      <c r="K117" s="84"/>
      <c r="L117" s="84"/>
      <c r="M117" s="84"/>
      <c r="N117" s="84"/>
      <c r="O117" s="84"/>
      <c r="P117" s="84"/>
      <c r="Q117" s="9" t="s">
        <v>24</v>
      </c>
      <c r="R117" s="9" t="s">
        <v>25</v>
      </c>
      <c r="S117" s="9" t="s">
        <v>26</v>
      </c>
      <c r="T117" s="9" t="s">
        <v>27</v>
      </c>
      <c r="U117" s="9" t="s">
        <v>28</v>
      </c>
      <c r="V117" s="9" t="s">
        <v>29</v>
      </c>
      <c r="W117" s="9" t="s">
        <v>30</v>
      </c>
      <c r="X117" s="9" t="s">
        <v>31</v>
      </c>
      <c r="Y117" s="9" t="s">
        <v>32</v>
      </c>
      <c r="Z117" s="9" t="s">
        <v>33</v>
      </c>
      <c r="AA117" s="9" t="s">
        <v>34</v>
      </c>
      <c r="AB117" s="9" t="s">
        <v>35</v>
      </c>
      <c r="AC117" s="84"/>
    </row>
    <row r="118" spans="1:32" ht="31.5" customHeight="1" x14ac:dyDescent="0.25">
      <c r="A118" s="7"/>
      <c r="B118" s="88" t="s">
        <v>42</v>
      </c>
      <c r="C118" s="88" t="s">
        <v>65</v>
      </c>
      <c r="D118" s="88" t="s">
        <v>76</v>
      </c>
      <c r="E118" s="91">
        <v>3600</v>
      </c>
      <c r="F118" s="91">
        <v>4200</v>
      </c>
      <c r="G118" s="88">
        <v>0</v>
      </c>
      <c r="H118" s="88">
        <v>0</v>
      </c>
      <c r="I118" s="88">
        <v>0</v>
      </c>
      <c r="J118" s="88">
        <v>4200</v>
      </c>
      <c r="K118" s="88" t="s">
        <v>81</v>
      </c>
      <c r="L118" s="88" t="s">
        <v>105</v>
      </c>
      <c r="M118" s="111" t="s">
        <v>44</v>
      </c>
      <c r="N118" s="135" t="s">
        <v>137</v>
      </c>
      <c r="O118" s="137">
        <v>1</v>
      </c>
      <c r="P118" s="88" t="s">
        <v>134</v>
      </c>
      <c r="Q118" s="139"/>
      <c r="R118" s="139"/>
      <c r="S118" s="131"/>
      <c r="T118" s="131"/>
      <c r="U118" s="131"/>
      <c r="V118" s="131"/>
      <c r="W118" s="131"/>
      <c r="X118" s="131"/>
      <c r="Y118" s="131"/>
      <c r="Z118" s="133"/>
      <c r="AA118" s="133"/>
      <c r="AB118" s="133"/>
      <c r="AC118" s="107">
        <v>700000000</v>
      </c>
    </row>
    <row r="119" spans="1:32" ht="51" customHeight="1" x14ac:dyDescent="0.25">
      <c r="A119" s="1"/>
      <c r="B119" s="90"/>
      <c r="C119" s="90"/>
      <c r="D119" s="90"/>
      <c r="E119" s="93"/>
      <c r="F119" s="93"/>
      <c r="G119" s="90"/>
      <c r="H119" s="90"/>
      <c r="I119" s="90"/>
      <c r="J119" s="90"/>
      <c r="K119" s="90"/>
      <c r="L119" s="90"/>
      <c r="M119" s="112"/>
      <c r="N119" s="136"/>
      <c r="O119" s="138"/>
      <c r="P119" s="90"/>
      <c r="Q119" s="140"/>
      <c r="R119" s="140"/>
      <c r="S119" s="132"/>
      <c r="T119" s="132"/>
      <c r="U119" s="132"/>
      <c r="V119" s="132"/>
      <c r="W119" s="132"/>
      <c r="X119" s="132"/>
      <c r="Y119" s="132"/>
      <c r="Z119" s="134"/>
      <c r="AA119" s="134"/>
      <c r="AB119" s="134"/>
      <c r="AC119" s="109"/>
    </row>
    <row r="120" spans="1:32" ht="22.9" customHeight="1" x14ac:dyDescent="0.25">
      <c r="A120" s="1"/>
      <c r="C120" s="45"/>
      <c r="O120"/>
      <c r="AD120"/>
      <c r="AF120"/>
    </row>
    <row r="121" spans="1:32" ht="22.9" customHeight="1" x14ac:dyDescent="0.25">
      <c r="A121" s="1"/>
      <c r="C121" s="45"/>
      <c r="M121" s="82"/>
      <c r="N121" s="82"/>
      <c r="O121"/>
      <c r="AD121"/>
      <c r="AF121"/>
    </row>
    <row r="122" spans="1:32" ht="27.75" customHeight="1" x14ac:dyDescent="0.25">
      <c r="A122" s="1"/>
      <c r="C122" s="45"/>
      <c r="L122" s="110" t="s">
        <v>138</v>
      </c>
      <c r="M122" s="110"/>
      <c r="N122" s="110"/>
      <c r="O122" s="110"/>
      <c r="AC122" s="41"/>
      <c r="AD122"/>
      <c r="AF122"/>
    </row>
    <row r="123" spans="1:32" x14ac:dyDescent="0.25">
      <c r="C123" s="45"/>
      <c r="L123" s="110"/>
      <c r="M123" s="110"/>
      <c r="N123" s="110"/>
      <c r="O123" s="110"/>
      <c r="AD123" s="72"/>
      <c r="AF123"/>
    </row>
    <row r="124" spans="1:32" x14ac:dyDescent="0.25">
      <c r="C124" s="45"/>
      <c r="O124"/>
      <c r="AC124" s="41"/>
      <c r="AD124" s="41"/>
      <c r="AF124"/>
    </row>
    <row r="125" spans="1:32" x14ac:dyDescent="0.25">
      <c r="C125" s="45"/>
      <c r="O125"/>
      <c r="AC125" s="45"/>
      <c r="AD125"/>
      <c r="AF125"/>
    </row>
    <row r="126" spans="1:32" x14ac:dyDescent="0.25">
      <c r="C126" s="45"/>
      <c r="O126"/>
      <c r="AC126" s="46"/>
      <c r="AF126"/>
    </row>
    <row r="127" spans="1:32" x14ac:dyDescent="0.25">
      <c r="C127" s="45"/>
      <c r="O127"/>
      <c r="AC127" s="46"/>
      <c r="AD127"/>
      <c r="AF127"/>
    </row>
    <row r="128" spans="1:32" x14ac:dyDescent="0.25">
      <c r="C128" s="45"/>
      <c r="O128"/>
      <c r="AC128" s="46"/>
      <c r="AD128"/>
      <c r="AF128"/>
    </row>
    <row r="129" spans="3:32" x14ac:dyDescent="0.25">
      <c r="C129" s="45"/>
      <c r="O129"/>
      <c r="AD129"/>
      <c r="AF129"/>
    </row>
    <row r="130" spans="3:32" x14ac:dyDescent="0.25">
      <c r="C130" s="45"/>
      <c r="O130"/>
      <c r="AD130"/>
      <c r="AF130"/>
    </row>
    <row r="131" spans="3:32" x14ac:dyDescent="0.25">
      <c r="C131" s="45"/>
      <c r="O131"/>
      <c r="AD131"/>
      <c r="AF131"/>
    </row>
    <row r="132" spans="3:32" x14ac:dyDescent="0.25">
      <c r="C132" s="45"/>
      <c r="O132"/>
      <c r="AD132"/>
      <c r="AF132"/>
    </row>
    <row r="133" spans="3:32" x14ac:dyDescent="0.25">
      <c r="C133" s="45"/>
      <c r="O133"/>
      <c r="AD133"/>
      <c r="AF133"/>
    </row>
    <row r="134" spans="3:32" x14ac:dyDescent="0.25">
      <c r="C134" s="45"/>
      <c r="O134"/>
      <c r="AD134"/>
      <c r="AF134"/>
    </row>
    <row r="135" spans="3:32" x14ac:dyDescent="0.25">
      <c r="C135" s="45"/>
      <c r="O135"/>
      <c r="AD135"/>
      <c r="AF135"/>
    </row>
    <row r="136" spans="3:32" x14ac:dyDescent="0.25">
      <c r="C136" s="45"/>
      <c r="O136"/>
      <c r="AD136"/>
      <c r="AF136"/>
    </row>
    <row r="137" spans="3:32" x14ac:dyDescent="0.25">
      <c r="C137" s="45"/>
      <c r="O137"/>
      <c r="AD137"/>
      <c r="AF137"/>
    </row>
    <row r="138" spans="3:32" x14ac:dyDescent="0.25">
      <c r="C138" s="45"/>
      <c r="O138"/>
      <c r="AD138"/>
      <c r="AF138"/>
    </row>
    <row r="139" spans="3:32" x14ac:dyDescent="0.25">
      <c r="C139" s="45"/>
      <c r="O139"/>
      <c r="AD139"/>
      <c r="AF139"/>
    </row>
    <row r="140" spans="3:32" x14ac:dyDescent="0.25">
      <c r="C140" s="45"/>
      <c r="O140"/>
      <c r="AD140"/>
      <c r="AF140"/>
    </row>
    <row r="141" spans="3:32" x14ac:dyDescent="0.25">
      <c r="C141" s="45"/>
      <c r="O141"/>
      <c r="AD141"/>
      <c r="AF141"/>
    </row>
    <row r="142" spans="3:32" x14ac:dyDescent="0.25">
      <c r="C142" s="45"/>
      <c r="O142"/>
      <c r="AD142"/>
      <c r="AF142"/>
    </row>
    <row r="143" spans="3:32" x14ac:dyDescent="0.25">
      <c r="C143" s="45"/>
      <c r="O143"/>
      <c r="AD143"/>
      <c r="AF143"/>
    </row>
    <row r="144" spans="3:32" x14ac:dyDescent="0.25">
      <c r="C144" s="45"/>
      <c r="O144"/>
      <c r="AD144"/>
      <c r="AF144"/>
    </row>
    <row r="145" spans="3:32" x14ac:dyDescent="0.25">
      <c r="C145" s="45"/>
      <c r="O145"/>
      <c r="AD145"/>
      <c r="AF145"/>
    </row>
    <row r="146" spans="3:32" x14ac:dyDescent="0.25">
      <c r="C146" s="45"/>
      <c r="O146"/>
      <c r="AD146"/>
      <c r="AF146"/>
    </row>
    <row r="147" spans="3:32" x14ac:dyDescent="0.25">
      <c r="C147" s="45"/>
      <c r="O147"/>
      <c r="AD147"/>
      <c r="AF147"/>
    </row>
    <row r="148" spans="3:32" x14ac:dyDescent="0.25">
      <c r="C148" s="45"/>
      <c r="O148"/>
      <c r="AD148"/>
      <c r="AF148"/>
    </row>
    <row r="149" spans="3:32" x14ac:dyDescent="0.25">
      <c r="C149" s="45"/>
      <c r="O149"/>
      <c r="AD149"/>
      <c r="AF149"/>
    </row>
    <row r="150" spans="3:32" x14ac:dyDescent="0.25">
      <c r="C150" s="45"/>
      <c r="O150"/>
      <c r="AD150"/>
      <c r="AF150"/>
    </row>
    <row r="151" spans="3:32" x14ac:dyDescent="0.25">
      <c r="C151" s="45"/>
      <c r="O151"/>
      <c r="AD151"/>
      <c r="AF151"/>
    </row>
    <row r="152" spans="3:32" x14ac:dyDescent="0.25">
      <c r="C152" s="45"/>
      <c r="O152"/>
      <c r="AD152"/>
      <c r="AF152"/>
    </row>
    <row r="153" spans="3:32" x14ac:dyDescent="0.25">
      <c r="C153" s="45"/>
      <c r="O153"/>
      <c r="AD153"/>
      <c r="AF153"/>
    </row>
    <row r="154" spans="3:32" x14ac:dyDescent="0.25">
      <c r="C154" s="45"/>
      <c r="O154"/>
      <c r="AD154"/>
      <c r="AF154"/>
    </row>
    <row r="155" spans="3:32" x14ac:dyDescent="0.25">
      <c r="C155" s="45"/>
      <c r="O155"/>
      <c r="AD155"/>
      <c r="AF155"/>
    </row>
    <row r="156" spans="3:32" x14ac:dyDescent="0.25">
      <c r="C156" s="45"/>
      <c r="O156"/>
      <c r="AD156"/>
      <c r="AF156"/>
    </row>
    <row r="157" spans="3:32" x14ac:dyDescent="0.25">
      <c r="C157" s="45"/>
      <c r="O157"/>
      <c r="AD157"/>
      <c r="AF157"/>
    </row>
    <row r="158" spans="3:32" x14ac:dyDescent="0.25">
      <c r="C158" s="45"/>
      <c r="O158"/>
      <c r="AD158"/>
      <c r="AF158"/>
    </row>
    <row r="159" spans="3:32" x14ac:dyDescent="0.25">
      <c r="C159" s="45"/>
      <c r="O159"/>
      <c r="AD159"/>
      <c r="AF159"/>
    </row>
    <row r="160" spans="3:32" x14ac:dyDescent="0.25">
      <c r="C160" s="45"/>
      <c r="O160"/>
      <c r="AD160"/>
      <c r="AF160"/>
    </row>
  </sheetData>
  <mergeCells count="186">
    <mergeCell ref="W118:W119"/>
    <mergeCell ref="X118:X119"/>
    <mergeCell ref="Y118:Y119"/>
    <mergeCell ref="Z118:Z119"/>
    <mergeCell ref="AA118:AA119"/>
    <mergeCell ref="AB118:AB119"/>
    <mergeCell ref="N118:N119"/>
    <mergeCell ref="O118:O119"/>
    <mergeCell ref="P118:P119"/>
    <mergeCell ref="Q118:Q119"/>
    <mergeCell ref="S118:S119"/>
    <mergeCell ref="R118:R119"/>
    <mergeCell ref="T118:T119"/>
    <mergeCell ref="U118:U119"/>
    <mergeCell ref="V118:V119"/>
    <mergeCell ref="L32:L34"/>
    <mergeCell ref="D118:D119"/>
    <mergeCell ref="M19:M20"/>
    <mergeCell ref="N19:N20"/>
    <mergeCell ref="O19:O20"/>
    <mergeCell ref="L45:L49"/>
    <mergeCell ref="E92:E93"/>
    <mergeCell ref="F92:F93"/>
    <mergeCell ref="E95:E107"/>
    <mergeCell ref="F94:F107"/>
    <mergeCell ref="L98:L107"/>
    <mergeCell ref="G94:J107"/>
    <mergeCell ref="K94:K107"/>
    <mergeCell ref="F30:F31"/>
    <mergeCell ref="E58:E70"/>
    <mergeCell ref="F58:F70"/>
    <mergeCell ref="G58:G70"/>
    <mergeCell ref="H58:H70"/>
    <mergeCell ref="I58:I70"/>
    <mergeCell ref="J58:J70"/>
    <mergeCell ref="K58:K70"/>
    <mergeCell ref="K118:K119"/>
    <mergeCell ref="L118:L119"/>
    <mergeCell ref="E118:E119"/>
    <mergeCell ref="B2:AB2"/>
    <mergeCell ref="B3:AB3"/>
    <mergeCell ref="B19:B20"/>
    <mergeCell ref="C19:C20"/>
    <mergeCell ref="D19:D20"/>
    <mergeCell ref="E19:E20"/>
    <mergeCell ref="F19:F20"/>
    <mergeCell ref="G19:J19"/>
    <mergeCell ref="K19:K20"/>
    <mergeCell ref="L19:L20"/>
    <mergeCell ref="B4:D4"/>
    <mergeCell ref="B15:C15"/>
    <mergeCell ref="B21:B22"/>
    <mergeCell ref="C21:C22"/>
    <mergeCell ref="P19:P20"/>
    <mergeCell ref="Q19:AB19"/>
    <mergeCell ref="AC19:AC20"/>
    <mergeCell ref="P30:P31"/>
    <mergeCell ref="Q30:AB30"/>
    <mergeCell ref="AC30:AC31"/>
    <mergeCell ref="L30:L31"/>
    <mergeCell ref="M30:M31"/>
    <mergeCell ref="N30:N31"/>
    <mergeCell ref="O30:O31"/>
    <mergeCell ref="H22:J22"/>
    <mergeCell ref="B32:B34"/>
    <mergeCell ref="C32:C34"/>
    <mergeCell ref="G30:J30"/>
    <mergeCell ref="K30:K31"/>
    <mergeCell ref="B30:B31"/>
    <mergeCell ref="C30:C31"/>
    <mergeCell ref="D30:D31"/>
    <mergeCell ref="E30:E31"/>
    <mergeCell ref="D32:D34"/>
    <mergeCell ref="E32:E34"/>
    <mergeCell ref="F32:F34"/>
    <mergeCell ref="G32:G34"/>
    <mergeCell ref="H32:H34"/>
    <mergeCell ref="I32:I34"/>
    <mergeCell ref="J32:J34"/>
    <mergeCell ref="K32:K34"/>
    <mergeCell ref="B43:B44"/>
    <mergeCell ref="C43:C44"/>
    <mergeCell ref="D43:D44"/>
    <mergeCell ref="E43:E44"/>
    <mergeCell ref="F43:F44"/>
    <mergeCell ref="G43:J43"/>
    <mergeCell ref="Q43:AB43"/>
    <mergeCell ref="AC43:AC44"/>
    <mergeCell ref="B45:B49"/>
    <mergeCell ref="C45:C49"/>
    <mergeCell ref="D45:D49"/>
    <mergeCell ref="E45:E49"/>
    <mergeCell ref="F45:F49"/>
    <mergeCell ref="G45:G49"/>
    <mergeCell ref="H45:H49"/>
    <mergeCell ref="I45:I49"/>
    <mergeCell ref="K43:K44"/>
    <mergeCell ref="L43:L44"/>
    <mergeCell ref="M43:M44"/>
    <mergeCell ref="N43:N44"/>
    <mergeCell ref="O43:O44"/>
    <mergeCell ref="P43:P44"/>
    <mergeCell ref="J45:J49"/>
    <mergeCell ref="K45:K49"/>
    <mergeCell ref="B56:B57"/>
    <mergeCell ref="C56:C57"/>
    <mergeCell ref="D56:D57"/>
    <mergeCell ref="E56:E57"/>
    <mergeCell ref="F56:F57"/>
    <mergeCell ref="G56:J56"/>
    <mergeCell ref="K56:K57"/>
    <mergeCell ref="AC56:AC57"/>
    <mergeCell ref="L56:L57"/>
    <mergeCell ref="M56:M57"/>
    <mergeCell ref="N56:N57"/>
    <mergeCell ref="O56:O57"/>
    <mergeCell ref="P56:P57"/>
    <mergeCell ref="Q56:AB56"/>
    <mergeCell ref="P78:P79"/>
    <mergeCell ref="Q78:AB78"/>
    <mergeCell ref="AC78:AC79"/>
    <mergeCell ref="B78:B79"/>
    <mergeCell ref="C78:C79"/>
    <mergeCell ref="D78:D79"/>
    <mergeCell ref="E78:E79"/>
    <mergeCell ref="F78:F79"/>
    <mergeCell ref="G78:J78"/>
    <mergeCell ref="K78:K79"/>
    <mergeCell ref="L78:L79"/>
    <mergeCell ref="M78:M79"/>
    <mergeCell ref="N78:N79"/>
    <mergeCell ref="O78:O79"/>
    <mergeCell ref="B58:B70"/>
    <mergeCell ref="C58:C70"/>
    <mergeCell ref="L58:L70"/>
    <mergeCell ref="D58:D70"/>
    <mergeCell ref="B80:B82"/>
    <mergeCell ref="C80:C82"/>
    <mergeCell ref="D80:D82"/>
    <mergeCell ref="E80:E82"/>
    <mergeCell ref="F80:F82"/>
    <mergeCell ref="G80:G82"/>
    <mergeCell ref="H80:H82"/>
    <mergeCell ref="I80:I82"/>
    <mergeCell ref="J80:J82"/>
    <mergeCell ref="K80:K82"/>
    <mergeCell ref="L80:L82"/>
    <mergeCell ref="P92:P93"/>
    <mergeCell ref="Q92:AB92"/>
    <mergeCell ref="AC92:AC93"/>
    <mergeCell ref="B94:B107"/>
    <mergeCell ref="C94:C107"/>
    <mergeCell ref="G92:J92"/>
    <mergeCell ref="K92:K93"/>
    <mergeCell ref="L92:L93"/>
    <mergeCell ref="M92:M93"/>
    <mergeCell ref="N92:N93"/>
    <mergeCell ref="O92:O93"/>
    <mergeCell ref="B92:B93"/>
    <mergeCell ref="C92:C93"/>
    <mergeCell ref="D92:D93"/>
    <mergeCell ref="D94:D107"/>
    <mergeCell ref="L122:O123"/>
    <mergeCell ref="Q116:AB116"/>
    <mergeCell ref="AC116:AC117"/>
    <mergeCell ref="B116:B117"/>
    <mergeCell ref="C116:C117"/>
    <mergeCell ref="D116:D117"/>
    <mergeCell ref="E116:E117"/>
    <mergeCell ref="F116:F117"/>
    <mergeCell ref="G116:J116"/>
    <mergeCell ref="M116:M117"/>
    <mergeCell ref="N116:N117"/>
    <mergeCell ref="O116:O117"/>
    <mergeCell ref="P116:P117"/>
    <mergeCell ref="K116:K117"/>
    <mergeCell ref="L116:L117"/>
    <mergeCell ref="C118:C119"/>
    <mergeCell ref="B118:B119"/>
    <mergeCell ref="F118:F119"/>
    <mergeCell ref="G118:G119"/>
    <mergeCell ref="H118:H119"/>
    <mergeCell ref="I118:I119"/>
    <mergeCell ref="J118:J119"/>
    <mergeCell ref="AC118:AC119"/>
    <mergeCell ref="M118:M119"/>
  </mergeCells>
  <phoneticPr fontId="20" type="noConversion"/>
  <pageMargins left="0.25" right="0.25" top="0.75" bottom="0.75" header="0.3" footer="0.3"/>
  <pageSetup paperSize="5" scale="72" fitToHeight="0" orientation="landscape" horizontalDpi="4294967293" r:id="rId1"/>
  <rowBreaks count="5" manualBreakCount="5">
    <brk id="23" max="28" man="1"/>
    <brk id="50" max="28" man="1"/>
    <brk id="70" max="28" man="1"/>
    <brk id="83" max="28" man="1"/>
    <brk id="108" max="2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1.13</vt:lpstr>
      <vt:lpstr>1.13 (2)</vt:lpstr>
      <vt:lpstr>'1.13'!Área_de_impresión</vt:lpstr>
      <vt:lpstr>'1.13 (2)'!Área_de_impresión</vt:lpstr>
    </vt:vector>
  </TitlesOfParts>
  <Company>Ministerio de Educación de la República Dominicana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Luz Arias Mantilla</dc:creator>
  <cp:lastModifiedBy>INEFI OAI</cp:lastModifiedBy>
  <cp:lastPrinted>2022-12-29T13:36:19Z</cp:lastPrinted>
  <dcterms:created xsi:type="dcterms:W3CDTF">2022-06-17T14:45:47Z</dcterms:created>
  <dcterms:modified xsi:type="dcterms:W3CDTF">2023-02-07T17:20:28Z</dcterms:modified>
</cp:coreProperties>
</file>