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8_{6126AB79-F723-4B0E-958D-576F3E20C7F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'!$A$1:$N$100</definedName>
    <definedName name="_xlnm.Print_Area" localSheetId="0">'Plantilla Presupuesto'!$A$3:$C$101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3" l="1"/>
  <c r="M25" i="3"/>
  <c r="K91" i="3"/>
  <c r="M15" i="3"/>
  <c r="M16" i="3"/>
  <c r="B47" i="2"/>
  <c r="B39" i="2"/>
  <c r="B37" i="2"/>
  <c r="B36" i="2"/>
  <c r="B35" i="2"/>
  <c r="B33" i="2"/>
  <c r="B32" i="2"/>
  <c r="B31" i="2"/>
  <c r="B28" i="2"/>
  <c r="B27" i="2"/>
  <c r="B26" i="2"/>
  <c r="B25" i="2"/>
  <c r="B23" i="2"/>
  <c r="B22" i="2"/>
  <c r="B21" i="2"/>
  <c r="B19" i="2"/>
  <c r="B16" i="2"/>
  <c r="B15" i="2"/>
  <c r="B61" i="2"/>
  <c r="B58" i="2"/>
  <c r="B57" i="2"/>
  <c r="B91" i="2"/>
  <c r="M19" i="3"/>
  <c r="L22" i="3"/>
  <c r="L25" i="3"/>
  <c r="L19" i="3"/>
  <c r="L15" i="3"/>
  <c r="B61" i="3"/>
  <c r="K16" i="3"/>
  <c r="J16" i="3"/>
  <c r="H16" i="3"/>
  <c r="B63" i="3"/>
  <c r="B60" i="3"/>
  <c r="K19" i="3"/>
  <c r="K15" i="3"/>
  <c r="K25" i="3"/>
  <c r="K22" i="3"/>
  <c r="J32" i="3"/>
  <c r="B32" i="3" s="1"/>
  <c r="J22" i="3"/>
  <c r="B34" i="3"/>
  <c r="B18" i="3"/>
  <c r="B17" i="3"/>
  <c r="J27" i="3"/>
  <c r="J36" i="3"/>
  <c r="J28" i="3"/>
  <c r="I22" i="3"/>
  <c r="J37" i="3"/>
  <c r="I37" i="3"/>
  <c r="I28" i="3"/>
  <c r="I25" i="3"/>
  <c r="H25" i="3"/>
  <c r="J19" i="3"/>
  <c r="J15" i="3"/>
  <c r="I23" i="3"/>
  <c r="I36" i="3"/>
  <c r="I39" i="3"/>
  <c r="I31" i="3"/>
  <c r="I19" i="3"/>
  <c r="I15" i="3"/>
  <c r="H33" i="3"/>
  <c r="B33" i="3" s="1"/>
  <c r="H39" i="3"/>
  <c r="H31" i="3"/>
  <c r="B31" i="3" s="1"/>
  <c r="H19" i="3"/>
  <c r="H15" i="3"/>
  <c r="H23" i="3"/>
  <c r="H22" i="3"/>
  <c r="H21" i="3"/>
  <c r="G23" i="3"/>
  <c r="G15" i="3"/>
  <c r="G24" i="3"/>
  <c r="G25" i="3"/>
  <c r="G28" i="3"/>
  <c r="G37" i="3"/>
  <c r="G58" i="3"/>
  <c r="B58" i="3" s="1"/>
  <c r="B41" i="3"/>
  <c r="G19" i="3"/>
  <c r="G16" i="3"/>
  <c r="G21" i="3"/>
  <c r="F28" i="3"/>
  <c r="F36" i="3"/>
  <c r="F16" i="3"/>
  <c r="F23" i="3"/>
  <c r="B23" i="3" l="1"/>
  <c r="B22" i="3"/>
  <c r="B37" i="3"/>
  <c r="G91" i="3"/>
  <c r="F35" i="3"/>
  <c r="F19" i="3"/>
  <c r="F15" i="3"/>
  <c r="E39" i="3"/>
  <c r="E36" i="3"/>
  <c r="B36" i="3" s="1"/>
  <c r="E35" i="3"/>
  <c r="E21" i="3"/>
  <c r="B21" i="3" s="1"/>
  <c r="E19" i="3"/>
  <c r="E16" i="3"/>
  <c r="B16" i="3" s="1"/>
  <c r="E15" i="3"/>
  <c r="D19" i="3"/>
  <c r="D15" i="3"/>
  <c r="C28" i="3"/>
  <c r="B28" i="3" s="1"/>
  <c r="B88" i="3"/>
  <c r="B86" i="3"/>
  <c r="B85" i="3"/>
  <c r="B83" i="3"/>
  <c r="B82" i="3"/>
  <c r="B79" i="3"/>
  <c r="B77" i="3"/>
  <c r="B76" i="3"/>
  <c r="B75" i="3"/>
  <c r="B73" i="3"/>
  <c r="B72" i="3"/>
  <c r="B70" i="3"/>
  <c r="B69" i="3"/>
  <c r="B68" i="3"/>
  <c r="B67" i="3"/>
  <c r="B65" i="3"/>
  <c r="B64" i="3"/>
  <c r="B62" i="3"/>
  <c r="B59" i="3"/>
  <c r="B57" i="3"/>
  <c r="B55" i="3"/>
  <c r="B54" i="3"/>
  <c r="B53" i="3"/>
  <c r="B52" i="3"/>
  <c r="B51" i="3"/>
  <c r="B50" i="3"/>
  <c r="B49" i="3"/>
  <c r="B47" i="3"/>
  <c r="B46" i="3"/>
  <c r="B45" i="3"/>
  <c r="B44" i="3"/>
  <c r="B43" i="3"/>
  <c r="B42" i="3"/>
  <c r="B38" i="3"/>
  <c r="B29" i="3"/>
  <c r="B26" i="3"/>
  <c r="B24" i="3"/>
  <c r="C25" i="3"/>
  <c r="B25" i="3" s="1"/>
  <c r="C19" i="3"/>
  <c r="C15" i="3"/>
  <c r="M97" i="3"/>
  <c r="B35" i="3" l="1"/>
  <c r="D91" i="3"/>
  <c r="B15" i="3"/>
  <c r="B19" i="3"/>
  <c r="N91" i="3"/>
  <c r="L91" i="3"/>
  <c r="M91" i="3"/>
  <c r="E91" i="3"/>
  <c r="J91" i="3"/>
  <c r="F91" i="3"/>
  <c r="I91" i="3"/>
  <c r="H91" i="3"/>
  <c r="C91" i="3" l="1"/>
  <c r="B9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Juana Sanchez</author>
  </authors>
  <commentList>
    <comment ref="L14" authorId="0" shapeId="0" xr:uid="{C857A1A2-FEB8-4601-9DBB-140B0CAEC4F8}">
      <text>
        <r>
          <rPr>
            <b/>
            <sz val="9"/>
            <color indexed="81"/>
            <rFont val="Tahoma"/>
            <family val="2"/>
          </rPr>
          <t>Juana Sanchez: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<sst xmlns="http://schemas.openxmlformats.org/spreadsheetml/2006/main" count="200" uniqueCount="117">
  <si>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</si>
  <si>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</si>
  <si>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</si>
  <si>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</si>
  <si>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</si>
  <si>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</si>
  <si>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</si>
  <si>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</si>
  <si>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</si>
  <si>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</si>
  <si>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</si>
  <si>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</si>
  <si>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</si>
  <si>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</si>
  <si>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</si>
  <si>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</si>
  <si>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</si>
  <si>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</si>
  <si>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</si>
  <si>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</si>
  <si>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</si>
  <si>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</si>
  <si>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</si>
  <si>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</si>
  <si>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</si>
  <si>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</si>
  <si>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</si>
  <si>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</si>
  <si>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</si>
  <si>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</si>
  <si>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</si>
  <si>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</si>
  <si>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</si>
  <si>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</si>
  <si>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</si>
  <si>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</si>
  <si>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</si>
  <si>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</si>
  <si>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</si>
  <si>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</si>
  <si>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</si>
  <si>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</si>
  <si>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</si>
  <si>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</si>
  <si>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</si>
  <si>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</si>
  <si>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</si>
  <si>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</si>
  <si>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</si>
  <si>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</si>
  <si>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</si>
  <si>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</si>
  <si>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</si>
  <si>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</si>
  <si>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</si>
  <si>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</si>
  <si>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</si>
  <si>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</si>
  <si>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</si>
  <si>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</si>
  <si>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</si>
  <si>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</si>
  <si>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</si>
  <si>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</si>
  <si>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</si>
  <si>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</si>
  <si>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</si>
  <si>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</si>
  <si>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</si>
  <si>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</si>
  <si>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</si>
  <si>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</si>
  <si>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</si>
  <si>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</si>
  <si>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</si>
  <si>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</si>
  <si>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</si>
  <si>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</si>
  <si>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</si>
  <si>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</si>
  <si>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</si>
  <si>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</si>
  <si>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</si>
  <si>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</si>
  <si>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</si>
  <si>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</si>
  <si>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</si>
  <si>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</si>
  <si>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</si>
  <si>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</si>
  <si>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</si>
  <si>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</si>
  <si>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</si>
  <si>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</si>
  <si>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</si>
  <si>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</si>
  <si>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</si>
  <si>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</si>
  <si>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</si>
  <si>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</si>
  <si>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</si>
  <si>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</si>
  <si>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</si>
  <si>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</si>
  <si>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</si>
  <si>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</si>
  <si>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ENCARGADO DEPARTAMENTO FINANCIERO</t>
  </si>
  <si>
    <t>Fuente: [0100]</t>
  </si>
  <si>
    <t>Septiembre</t>
  </si>
  <si>
    <t>Fecha de registro: hasta el [30] de [abril] del [2021]</t>
  </si>
  <si>
    <t>Fecha de imputación: hasta el [30] de [abril] del [2021]</t>
  </si>
  <si>
    <t>LIC. ELVI ANTONIO DE LA ROSA PEÑA</t>
  </si>
  <si>
    <r>
      <rPr>
        <b/>
        <sz val="11"/>
        <color theme="1"/>
        <rFont val="Calibri"/>
        <family val="2"/>
        <scheme val="minor"/>
      </rPr>
      <t xml:space="preserve"> 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</si>
  <si>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 Presupuesto Modificado</t>
    </r>
    <r>
      <rPr>
        <sz val="11"/>
        <color theme="1"/>
        <rFont val="Calibri"/>
        <family val="2"/>
        <scheme val="minor"/>
      </rPr>
      <t xml:space="preserve">: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</si>
  <si>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 que surgen con la obligacion de pago con la recepcion de conformidad de obras, bienes y servicios oportunamente contratado o, en los casos de gastos sin contraprestaciones, por haberse cumplido los requisitos administrativos dispuestos por el reglamento de la presente Ley.</t>
    </r>
  </si>
  <si>
    <t>Año [2022]</t>
  </si>
  <si>
    <t>Fuente: [SIGEF]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</si>
</sst>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0" fontId="6" fillId="0" borderId="0" xfId="0" applyFont="1" applyAlignment="1">
      <alignment horizontal="left" vertical="center" wrapText="1" indent="2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43" fontId="6" fillId="4" borderId="0" xfId="1" applyFont="1" applyFill="1"/>
    <xf numFmtId="0" fontId="7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0" fillId="4" borderId="0" xfId="0" applyFill="1"/>
    <xf numFmtId="0" fontId="8" fillId="4" borderId="0" xfId="0" applyFont="1" applyFill="1"/>
    <xf numFmtId="43" fontId="1" fillId="0" borderId="0" xfId="1" applyFont="1" applyBorder="1" applyAlignment="1">
      <alignment horizontal="left" vertical="center" wrapText="1"/>
    </xf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1" fillId="4" borderId="0" xfId="1" applyFont="1" applyFill="1" applyAlignment="1">
      <alignment vertical="center" wrapText="1"/>
    </xf>
    <xf numFmtId="43" fontId="9" fillId="0" borderId="1" xfId="1" applyFont="1" applyBorder="1" applyAlignment="1">
      <alignment horizontal="left" vertical="center" wrapText="1"/>
    </xf>
    <xf numFmtId="4" fontId="6" fillId="4" borderId="0" xfId="1" applyNumberFormat="1" applyFont="1" applyFill="1"/>
    <xf numFmtId="43" fontId="0" fillId="4" borderId="0" xfId="1" applyFont="1" applyFill="1"/>
    <xf numFmtId="43" fontId="0" fillId="4" borderId="0" xfId="0" applyNumberFormat="1" applyFill="1"/>
    <xf numFmtId="164" fontId="0" fillId="4" borderId="0" xfId="0" applyNumberFormat="1" applyFill="1"/>
    <xf numFmtId="43" fontId="0" fillId="4" borderId="0" xfId="1" applyFont="1" applyFill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" fontId="0" fillId="4" borderId="0" xfId="0" applyNumberFormat="1" applyFill="1"/>
    <xf numFmtId="43" fontId="5" fillId="4" borderId="0" xfId="1" applyFont="1" applyFill="1" applyBorder="1" applyAlignment="1">
      <alignment wrapText="1"/>
    </xf>
    <xf numFmtId="43" fontId="10" fillId="4" borderId="0" xfId="1" applyFont="1" applyFill="1" applyBorder="1"/>
    <xf numFmtId="43" fontId="11" fillId="0" borderId="0" xfId="1" applyFont="1"/>
    <xf numFmtId="43" fontId="11" fillId="0" borderId="0" xfId="1" applyFont="1" applyBorder="1"/>
    <xf numFmtId="4" fontId="11" fillId="0" borderId="0" xfId="1" applyNumberFormat="1" applyFont="1" applyAlignment="1">
      <alignment vertical="center" wrapText="1"/>
    </xf>
    <xf numFmtId="4" fontId="11" fillId="0" borderId="0" xfId="1" applyNumberFormat="1" applyFont="1"/>
    <xf numFmtId="165" fontId="12" fillId="0" borderId="0" xfId="0" applyNumberFormat="1" applyFont="1" applyAlignment="1">
      <alignment vertical="center" wrapText="1"/>
    </xf>
    <xf numFmtId="4" fontId="11" fillId="0" borderId="0" xfId="1" applyNumberFormat="1" applyFont="1" applyAlignment="1">
      <alignment wrapText="1"/>
    </xf>
    <xf numFmtId="0" fontId="11" fillId="0" borderId="0" xfId="0" applyFont="1"/>
    <xf numFmtId="4" fontId="11" fillId="4" borderId="0" xfId="1" applyNumberFormat="1" applyFont="1" applyFill="1" applyBorder="1" applyAlignment="1">
      <alignment vertical="center" wrapText="1"/>
    </xf>
    <xf numFmtId="0" fontId="11" fillId="4" borderId="0" xfId="0" applyFont="1" applyFill="1"/>
    <xf numFmtId="4" fontId="11" fillId="5" borderId="0" xfId="1" applyNumberFormat="1" applyFont="1" applyFill="1"/>
    <xf numFmtId="165" fontId="12" fillId="2" borderId="2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center" vertical="center" wrapText="1"/>
    </xf>
    <xf numFmtId="165" fontId="12" fillId="0" borderId="1" xfId="0" applyNumberFormat="1" applyFont="1" applyBorder="1" applyAlignment="1">
      <alignment vertical="center" wrapText="1"/>
    </xf>
    <xf numFmtId="165" fontId="12" fillId="4" borderId="0" xfId="0" applyNumberFormat="1" applyFont="1" applyFill="1" applyAlignment="1">
      <alignment vertical="center" wrapText="1"/>
    </xf>
    <xf numFmtId="43" fontId="11" fillId="5" borderId="0" xfId="1" applyFont="1" applyFill="1" applyBorder="1"/>
    <xf numFmtId="43" fontId="11" fillId="0" borderId="0" xfId="0" applyNumberFormat="1" applyFont="1"/>
    <xf numFmtId="43" fontId="12" fillId="6" borderId="0" xfId="1" applyFont="1" applyFill="1"/>
    <xf numFmtId="165" fontId="1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horizontal="center" vertical="center" wrapText="1"/>
    </xf>
    <xf numFmtId="4" fontId="11" fillId="4" borderId="0" xfId="1" applyNumberFormat="1" applyFont="1" applyFill="1" applyAlignment="1">
      <alignment vertical="center" wrapText="1"/>
    </xf>
    <xf numFmtId="0" fontId="13" fillId="0" borderId="0" xfId="0" applyFont="1"/>
    <xf numFmtId="165" fontId="14" fillId="2" borderId="2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center" wrapText="1"/>
    </xf>
    <xf numFmtId="165" fontId="14" fillId="3" borderId="0" xfId="0" applyNumberFormat="1" applyFont="1" applyFill="1" applyAlignment="1">
      <alignment horizontal="center" vertical="center" wrapText="1"/>
    </xf>
    <xf numFmtId="4" fontId="13" fillId="4" borderId="0" xfId="0" applyNumberFormat="1" applyFont="1" applyFill="1"/>
    <xf numFmtId="0" fontId="13" fillId="4" borderId="0" xfId="0" applyFont="1" applyFill="1"/>
    <xf numFmtId="165" fontId="0" fillId="4" borderId="0" xfId="0" applyNumberFormat="1" applyFill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4" fontId="13" fillId="0" borderId="0" xfId="0" applyNumberFormat="1" applyFont="1"/>
    <xf numFmtId="43" fontId="13" fillId="0" borderId="0" xfId="0" applyNumberFormat="1" applyFont="1"/>
    <xf numFmtId="4" fontId="7" fillId="6" borderId="0" xfId="1" applyNumberFormat="1" applyFont="1" applyFill="1"/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4" fontId="5" fillId="4" borderId="0" xfId="0" applyNumberFormat="1" applyFont="1" applyFill="1"/>
    <xf numFmtId="0" fontId="16" fillId="4" borderId="0" xfId="0" applyFont="1" applyFill="1" applyAlignment="1">
      <alignment wrapText="1"/>
    </xf>
    <xf numFmtId="43" fontId="5" fillId="4" borderId="0" xfId="1" applyFont="1" applyFill="1" applyBorder="1"/>
    <xf numFmtId="0" fontId="7" fillId="4" borderId="0" xfId="0" applyFont="1" applyFill="1" applyAlignment="1">
      <alignment wrapText="1"/>
    </xf>
    <xf numFmtId="0" fontId="5" fillId="4" borderId="0" xfId="0" applyFont="1" applyFill="1"/>
    <xf numFmtId="164" fontId="5" fillId="4" borderId="0" xfId="0" applyNumberFormat="1" applyFont="1" applyFill="1"/>
    <xf numFmtId="43" fontId="5" fillId="4" borderId="0" xfId="1" applyFont="1" applyFill="1" applyBorder="1" applyAlignment="1">
      <alignment horizontal="right" wrapText="1"/>
    </xf>
    <xf numFmtId="0" fontId="5" fillId="4" borderId="0" xfId="0" applyFont="1" applyFill="1" applyAlignment="1">
      <alignment horizontal="left" wrapText="1"/>
    </xf>
    <xf numFmtId="0" fontId="16" fillId="4" borderId="0" xfId="0" applyFont="1" applyFill="1" applyAlignment="1">
      <alignment horizontal="left"/>
    </xf>
    <xf numFmtId="0" fontId="16" fillId="4" borderId="0" xfId="0" applyFont="1" applyFill="1"/>
    <xf numFmtId="43" fontId="5" fillId="4" borderId="0" xfId="1" applyFont="1" applyFill="1" applyBorder="1" applyAlignment="1">
      <alignment horizontal="center"/>
    </xf>
    <xf numFmtId="4" fontId="0" fillId="4" borderId="0" xfId="0" applyNumberFormat="1" applyFill="1" applyAlignment="1">
      <alignment wrapText="1"/>
    </xf>
    <xf numFmtId="4" fontId="16" fillId="4" borderId="0" xfId="0" applyNumberFormat="1" applyFont="1" applyFill="1" applyAlignment="1">
      <alignment wrapText="1"/>
    </xf>
    <xf numFmtId="4" fontId="5" fillId="4" borderId="0" xfId="0" applyNumberFormat="1" applyFont="1" applyFill="1" applyAlignment="1">
      <alignment wrapText="1"/>
    </xf>
    <xf numFmtId="43" fontId="7" fillId="4" borderId="0" xfId="1" applyFont="1" applyFill="1" applyBorder="1" applyAlignment="1">
      <alignment wrapText="1"/>
    </xf>
    <xf numFmtId="43" fontId="16" fillId="4" borderId="0" xfId="1" applyFont="1" applyFill="1" applyBorder="1"/>
    <xf numFmtId="2" fontId="5" fillId="4" borderId="0" xfId="0" applyNumberFormat="1" applyFont="1" applyFill="1"/>
    <xf numFmtId="43" fontId="5" fillId="4" borderId="0" xfId="1" applyFont="1" applyFill="1" applyBorder="1" applyAlignment="1">
      <alignment horizontal="left" wrapText="1"/>
    </xf>
    <xf numFmtId="4" fontId="16" fillId="4" borderId="0" xfId="0" applyNumberFormat="1" applyFont="1" applyFill="1"/>
    <xf numFmtId="164" fontId="7" fillId="4" borderId="0" xfId="0" applyNumberFormat="1" applyFont="1" applyFill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6" fillId="4" borderId="0" xfId="0" applyFont="1" applyFill="1"/>
    <xf numFmtId="0" fontId="5" fillId="4" borderId="0" xfId="0" applyFont="1" applyFill="1" applyAlignment="1">
      <alignment horizontal="left"/>
    </xf>
    <xf numFmtId="43" fontId="13" fillId="0" borderId="0" xfId="1" applyFont="1"/>
    <xf numFmtId="43" fontId="0" fillId="0" borderId="0" xfId="0" applyNumberFormat="1"/>
    <xf numFmtId="43" fontId="0" fillId="0" borderId="0" xfId="1" applyFont="1" applyBorder="1"/>
    <xf numFmtId="43" fontId="5" fillId="4" borderId="0" xfId="1" applyFont="1" applyFill="1" applyBorder="1" applyAlignment="1"/>
    <xf numFmtId="43" fontId="16" fillId="4" borderId="0" xfId="1" applyFont="1" applyFill="1" applyBorder="1" applyAlignment="1"/>
    <xf numFmtId="164" fontId="7" fillId="4" borderId="0" xfId="0" applyNumberFormat="1" applyFont="1" applyFill="1"/>
    <xf numFmtId="43" fontId="15" fillId="4" borderId="0" xfId="1" applyFont="1" applyFill="1" applyBorder="1" applyAlignment="1">
      <alignment horizontal="center"/>
    </xf>
    <xf numFmtId="165" fontId="14" fillId="4" borderId="1" xfId="0" applyNumberFormat="1" applyFont="1" applyFill="1" applyBorder="1" applyAlignment="1">
      <alignment vertical="center" wrapText="1"/>
    </xf>
    <xf numFmtId="43" fontId="11" fillId="4" borderId="0" xfId="1" applyFont="1" applyFill="1"/>
    <xf numFmtId="4" fontId="10" fillId="4" borderId="0" xfId="0" applyNumberFormat="1" applyFont="1" applyFill="1"/>
    <xf numFmtId="43" fontId="10" fillId="4" borderId="0" xfId="1" applyFont="1" applyFill="1" applyBorder="1" applyAlignment="1">
      <alignment horizontal="right" wrapText="1"/>
    </xf>
    <xf numFmtId="4" fontId="11" fillId="4" borderId="0" xfId="1" applyNumberFormat="1" applyFont="1" applyFill="1" applyAlignment="1">
      <alignment wrapText="1"/>
    </xf>
    <xf numFmtId="4" fontId="11" fillId="4" borderId="0" xfId="1" applyNumberFormat="1" applyFont="1" applyFill="1" applyAlignment="1">
      <alignment horizontal="right" vertical="center" wrapText="1"/>
    </xf>
    <xf numFmtId="4" fontId="10" fillId="4" borderId="0" xfId="1" applyNumberFormat="1" applyFont="1" applyFill="1" applyAlignment="1">
      <alignment wrapText="1"/>
    </xf>
    <xf numFmtId="43" fontId="11" fillId="4" borderId="0" xfId="1" applyFont="1" applyFill="1" applyAlignment="1"/>
    <xf numFmtId="4" fontId="11" fillId="0" borderId="0" xfId="1" applyNumberFormat="1" applyFont="1" applyBorder="1" applyAlignment="1">
      <alignment vertical="center" wrapText="1"/>
    </xf>
    <xf numFmtId="0" fontId="7" fillId="4" borderId="0" xfId="0" applyFont="1" applyFill="1" applyAlignment="1">
      <alignment horizontal="left" wrapText="1"/>
    </xf>
    <xf numFmtId="43" fontId="6" fillId="4" borderId="0" xfId="1" applyFont="1" applyFill="1" applyAlignment="1">
      <alignment vertical="center" wrapText="1"/>
    </xf>
    <xf numFmtId="4" fontId="17" fillId="4" borderId="0" xfId="0" applyNumberFormat="1" applyFont="1" applyFill="1" applyAlignment="1">
      <alignment horizontal="right"/>
    </xf>
    <xf numFmtId="4" fontId="10" fillId="0" borderId="0" xfId="0" applyNumberFormat="1" applyFont="1"/>
    <xf numFmtId="43" fontId="17" fillId="0" borderId="0" xfId="1" applyFont="1" applyBorder="1" applyAlignment="1">
      <alignment horizontal="right" vertical="center" wrapText="1"/>
    </xf>
    <xf numFmtId="4" fontId="11" fillId="0" borderId="0" xfId="1" applyNumberFormat="1" applyFont="1" applyAlignment="1">
      <alignment horizontal="right" wrapText="1"/>
    </xf>
    <xf numFmtId="43" fontId="7" fillId="4" borderId="0" xfId="1" applyFont="1" applyFill="1" applyAlignment="1">
      <alignment vertical="center" wrapText="1"/>
    </xf>
    <xf numFmtId="43" fontId="7" fillId="4" borderId="1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2</xdr:row>
      <xdr:rowOff>85725</xdr:rowOff>
    </xdr:from>
    <xdr:to>
      <xdr:col>2</xdr:col>
      <xdr:colOff>752475</xdr:colOff>
      <xdr:row>8</xdr:row>
      <xdr:rowOff>228600</xdr:rowOff>
    </xdr:to>
    <xdr:pic>
      <xdr:nvPicPr>
        <xdr:cNvPr id="8" name="Picture 5" descr="Logo inefi">
          <a:extLst>
            <a:ext uri="{FF2B5EF4-FFF2-40B4-BE49-F238E27FC236}">
              <a16:creationId xmlns:a16="http://schemas.microsoft.com/office/drawing/2014/main" id="{B13B2479-7D43-4C5D-AF26-2DD91FF7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700" y="466725"/>
          <a:ext cx="10096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2981324</xdr:colOff>
      <xdr:row>2</xdr:row>
      <xdr:rowOff>28575</xdr:rowOff>
    </xdr:from>
    <xdr:to>
      <xdr:col>0</xdr:col>
      <xdr:colOff>5353049</xdr:colOff>
      <xdr:row>6</xdr:row>
      <xdr:rowOff>161924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8ACC85C7-F1F2-4682-B1A7-7451D13B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981324" y="409575"/>
          <a:ext cx="2371725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82226</xdr:colOff>
      <xdr:row>0</xdr:row>
      <xdr:rowOff>19439</xdr:rowOff>
    </xdr:from>
    <xdr:to>
      <xdr:col>13</xdr:col>
      <xdr:colOff>1150582</xdr:colOff>
      <xdr:row>9</xdr:row>
      <xdr:rowOff>9719</xdr:rowOff>
    </xdr:to>
    <xdr:pic>
      <xdr:nvPicPr>
        <xdr:cNvPr id="4" name="Picture 5" descr="Logo inefi">
          <a:extLst>
            <a:ext uri="{FF2B5EF4-FFF2-40B4-BE49-F238E27FC236}">
              <a16:creationId xmlns:a16="http://schemas.microsoft.com/office/drawing/2014/main" id="{947451C1-41C3-46F3-B031-1957A9A4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3450" y="19439"/>
          <a:ext cx="1068356" cy="1603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583163</xdr:colOff>
      <xdr:row>0</xdr:row>
      <xdr:rowOff>9720</xdr:rowOff>
    </xdr:from>
    <xdr:to>
      <xdr:col>7</xdr:col>
      <xdr:colOff>631760</xdr:colOff>
      <xdr:row>6</xdr:row>
      <xdr:rowOff>48595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1AC75CD7-F9BC-4C28-9819-69E7E7D6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7260382" y="9720"/>
          <a:ext cx="1982756" cy="120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BD98F46C-051D-4FBB-AEC7-1B173055C9E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6451E5E1-2A13-4090-B71C-82974ACF03B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2341759B-D8CE-4706-8538-D9F0101ACC9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5C9A2729-2572-48F2-B31A-0493807B5EA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86" name="Text Box 6">
          <a:extLst>
            <a:ext uri="{FF2B5EF4-FFF2-40B4-BE49-F238E27FC236}">
              <a16:creationId xmlns:a16="http://schemas.microsoft.com/office/drawing/2014/main" id="{9FEB58C6-8F90-479E-9F22-3A069C3E677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3E3ED226-F6EB-4C06-B4A4-14BB392F8EA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7D3BA5AD-5197-45D9-84F9-EF48A5762C3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6740B092-7E46-4BC6-BC22-EC6D51760FD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90" name="Text Box 10">
          <a:extLst>
            <a:ext uri="{FF2B5EF4-FFF2-40B4-BE49-F238E27FC236}">
              <a16:creationId xmlns:a16="http://schemas.microsoft.com/office/drawing/2014/main" id="{83C28402-048E-43AF-A703-25D99A52093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91" name="Text Box 11">
          <a:extLst>
            <a:ext uri="{FF2B5EF4-FFF2-40B4-BE49-F238E27FC236}">
              <a16:creationId xmlns:a16="http://schemas.microsoft.com/office/drawing/2014/main" id="{2B6A2AF2-7246-480F-AE17-A64C591F82D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B0CDA70E-04F4-431C-8E82-8303DA52AC55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93" name="Text Box 13">
          <a:extLst>
            <a:ext uri="{FF2B5EF4-FFF2-40B4-BE49-F238E27FC236}">
              <a16:creationId xmlns:a16="http://schemas.microsoft.com/office/drawing/2014/main" id="{7E08B4FA-5EAC-4DDC-919E-6C88029DF43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94" name="Text Box 14">
          <a:extLst>
            <a:ext uri="{FF2B5EF4-FFF2-40B4-BE49-F238E27FC236}">
              <a16:creationId xmlns:a16="http://schemas.microsoft.com/office/drawing/2014/main" id="{F1F36A8A-81A2-41BC-8D74-8905848E564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1AD8E30-A184-4E71-B471-FDD84AB02C0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96" name="Text Box 16">
          <a:extLst>
            <a:ext uri="{FF2B5EF4-FFF2-40B4-BE49-F238E27FC236}">
              <a16:creationId xmlns:a16="http://schemas.microsoft.com/office/drawing/2014/main" id="{8DCF3DAD-B1F1-441C-A5B6-F30DBE37023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97" name="Text Box 17">
          <a:extLst>
            <a:ext uri="{FF2B5EF4-FFF2-40B4-BE49-F238E27FC236}">
              <a16:creationId xmlns:a16="http://schemas.microsoft.com/office/drawing/2014/main" id="{3F741E8F-C199-4374-BF97-B6BECF73B51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98" name="Text Box 18">
          <a:extLst>
            <a:ext uri="{FF2B5EF4-FFF2-40B4-BE49-F238E27FC236}">
              <a16:creationId xmlns:a16="http://schemas.microsoft.com/office/drawing/2014/main" id="{5EC5FCCB-F6FD-4B14-9FF6-D1D75448ECB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599" name="Text Box 19">
          <a:extLst>
            <a:ext uri="{FF2B5EF4-FFF2-40B4-BE49-F238E27FC236}">
              <a16:creationId xmlns:a16="http://schemas.microsoft.com/office/drawing/2014/main" id="{440E6CCD-6E9D-4ABF-A85E-E56CA5823A2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00" name="Text Box 20">
          <a:extLst>
            <a:ext uri="{FF2B5EF4-FFF2-40B4-BE49-F238E27FC236}">
              <a16:creationId xmlns:a16="http://schemas.microsoft.com/office/drawing/2014/main" id="{0273E829-8C71-409F-B39E-DAE424F8FB8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01" name="Text Box 21">
          <a:extLst>
            <a:ext uri="{FF2B5EF4-FFF2-40B4-BE49-F238E27FC236}">
              <a16:creationId xmlns:a16="http://schemas.microsoft.com/office/drawing/2014/main" id="{653C1714-D301-4F22-9F59-046E16B281E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02" name="Text Box 22">
          <a:extLst>
            <a:ext uri="{FF2B5EF4-FFF2-40B4-BE49-F238E27FC236}">
              <a16:creationId xmlns:a16="http://schemas.microsoft.com/office/drawing/2014/main" id="{FF7948E5-D9A3-418B-83D6-AF6B25661DB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03" name="Text Box 23">
          <a:extLst>
            <a:ext uri="{FF2B5EF4-FFF2-40B4-BE49-F238E27FC236}">
              <a16:creationId xmlns:a16="http://schemas.microsoft.com/office/drawing/2014/main" id="{71631725-D0CA-4845-9E89-CB53C9D4D3D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04" name="Text Box 24">
          <a:extLst>
            <a:ext uri="{FF2B5EF4-FFF2-40B4-BE49-F238E27FC236}">
              <a16:creationId xmlns:a16="http://schemas.microsoft.com/office/drawing/2014/main" id="{D2F8D23D-5B56-4AFF-89A8-22596242601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05" name="Text Box 25">
          <a:extLst>
            <a:ext uri="{FF2B5EF4-FFF2-40B4-BE49-F238E27FC236}">
              <a16:creationId xmlns:a16="http://schemas.microsoft.com/office/drawing/2014/main" id="{3A0D7989-70BB-47BE-8290-DFF6FC62C568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06" name="Text Box 26">
          <a:extLst>
            <a:ext uri="{FF2B5EF4-FFF2-40B4-BE49-F238E27FC236}">
              <a16:creationId xmlns:a16="http://schemas.microsoft.com/office/drawing/2014/main" id="{924F772F-AE32-4D16-93A2-54AE0E2FA52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07" name="Text Box 27">
          <a:extLst>
            <a:ext uri="{FF2B5EF4-FFF2-40B4-BE49-F238E27FC236}">
              <a16:creationId xmlns:a16="http://schemas.microsoft.com/office/drawing/2014/main" id="{7A3082C9-5327-4A1B-A1EF-F12D1A27DF3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08" name="Text Box 28">
          <a:extLst>
            <a:ext uri="{FF2B5EF4-FFF2-40B4-BE49-F238E27FC236}">
              <a16:creationId xmlns:a16="http://schemas.microsoft.com/office/drawing/2014/main" id="{BC90B429-89F6-4865-BAD3-F688753B6C5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09" name="Text Box 29">
          <a:extLst>
            <a:ext uri="{FF2B5EF4-FFF2-40B4-BE49-F238E27FC236}">
              <a16:creationId xmlns:a16="http://schemas.microsoft.com/office/drawing/2014/main" id="{71C77E19-EF44-45E0-B7B4-303FF492C98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10" name="Text Box 30">
          <a:extLst>
            <a:ext uri="{FF2B5EF4-FFF2-40B4-BE49-F238E27FC236}">
              <a16:creationId xmlns:a16="http://schemas.microsoft.com/office/drawing/2014/main" id="{7E8D162B-BC7B-4034-B6DA-3324605B928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11" name="Text Box 31">
          <a:extLst>
            <a:ext uri="{FF2B5EF4-FFF2-40B4-BE49-F238E27FC236}">
              <a16:creationId xmlns:a16="http://schemas.microsoft.com/office/drawing/2014/main" id="{85CB6444-AD8B-48D1-BB12-6A8AEED85AC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12" name="Text Box 32">
          <a:extLst>
            <a:ext uri="{FF2B5EF4-FFF2-40B4-BE49-F238E27FC236}">
              <a16:creationId xmlns:a16="http://schemas.microsoft.com/office/drawing/2014/main" id="{429C76E7-867D-45B4-9AD2-1825CBDE98E5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13" name="Text Box 33">
          <a:extLst>
            <a:ext uri="{FF2B5EF4-FFF2-40B4-BE49-F238E27FC236}">
              <a16:creationId xmlns:a16="http://schemas.microsoft.com/office/drawing/2014/main" id="{ED0E9C5A-B31B-4729-959E-8CC57428DA1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14" name="Text Box 34">
          <a:extLst>
            <a:ext uri="{FF2B5EF4-FFF2-40B4-BE49-F238E27FC236}">
              <a16:creationId xmlns:a16="http://schemas.microsoft.com/office/drawing/2014/main" id="{2A252B1A-6309-488B-A317-A024D5371D5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15" name="Text Box 35">
          <a:extLst>
            <a:ext uri="{FF2B5EF4-FFF2-40B4-BE49-F238E27FC236}">
              <a16:creationId xmlns:a16="http://schemas.microsoft.com/office/drawing/2014/main" id="{2EFDFD8B-16A0-4920-BEB6-40120C5F291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16" name="Text Box 36">
          <a:extLst>
            <a:ext uri="{FF2B5EF4-FFF2-40B4-BE49-F238E27FC236}">
              <a16:creationId xmlns:a16="http://schemas.microsoft.com/office/drawing/2014/main" id="{C36DBE9F-64B1-4E95-B16A-68E96E8110A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17" name="Text Box 37">
          <a:extLst>
            <a:ext uri="{FF2B5EF4-FFF2-40B4-BE49-F238E27FC236}">
              <a16:creationId xmlns:a16="http://schemas.microsoft.com/office/drawing/2014/main" id="{767615AC-B0D1-4A46-A87A-585A5B7886E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18" name="Text Box 38">
          <a:extLst>
            <a:ext uri="{FF2B5EF4-FFF2-40B4-BE49-F238E27FC236}">
              <a16:creationId xmlns:a16="http://schemas.microsoft.com/office/drawing/2014/main" id="{712CF189-9443-49EB-BA07-324EE426648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3D3A1678-9D73-421E-8F96-5CD9FAA0D9C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20" name="Text Box 40">
          <a:extLst>
            <a:ext uri="{FF2B5EF4-FFF2-40B4-BE49-F238E27FC236}">
              <a16:creationId xmlns:a16="http://schemas.microsoft.com/office/drawing/2014/main" id="{32C79583-F329-4C37-A2E4-5C3916D0CAD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21" name="Text Box 41">
          <a:extLst>
            <a:ext uri="{FF2B5EF4-FFF2-40B4-BE49-F238E27FC236}">
              <a16:creationId xmlns:a16="http://schemas.microsoft.com/office/drawing/2014/main" id="{C57645C2-D277-4716-8CFD-FE645C692E6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22" name="Text Box 42">
          <a:extLst>
            <a:ext uri="{FF2B5EF4-FFF2-40B4-BE49-F238E27FC236}">
              <a16:creationId xmlns:a16="http://schemas.microsoft.com/office/drawing/2014/main" id="{86526776-9447-4BAF-A011-C2A2E374D4D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23" name="Text Box 43">
          <a:extLst>
            <a:ext uri="{FF2B5EF4-FFF2-40B4-BE49-F238E27FC236}">
              <a16:creationId xmlns:a16="http://schemas.microsoft.com/office/drawing/2014/main" id="{4BECCE18-E228-4DCE-889E-B2CBF785FD4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24" name="Text Box 44">
          <a:extLst>
            <a:ext uri="{FF2B5EF4-FFF2-40B4-BE49-F238E27FC236}">
              <a16:creationId xmlns:a16="http://schemas.microsoft.com/office/drawing/2014/main" id="{B729E302-46D0-4C54-B722-88E486FA468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25" name="Text Box 45">
          <a:extLst>
            <a:ext uri="{FF2B5EF4-FFF2-40B4-BE49-F238E27FC236}">
              <a16:creationId xmlns:a16="http://schemas.microsoft.com/office/drawing/2014/main" id="{5BB954C1-E899-4A44-8B73-CC6D8544449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FBA3C4B1-5DDF-40C5-A2A1-7C898BB3064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27" name="Text Box 47">
          <a:extLst>
            <a:ext uri="{FF2B5EF4-FFF2-40B4-BE49-F238E27FC236}">
              <a16:creationId xmlns:a16="http://schemas.microsoft.com/office/drawing/2014/main" id="{6ADA5462-2187-467D-9C19-1B5A9D75FC1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28" name="Text Box 48">
          <a:extLst>
            <a:ext uri="{FF2B5EF4-FFF2-40B4-BE49-F238E27FC236}">
              <a16:creationId xmlns:a16="http://schemas.microsoft.com/office/drawing/2014/main" id="{EA9CF703-50F4-4667-A4A0-B706C5A3FAB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29" name="Text Box 49">
          <a:extLst>
            <a:ext uri="{FF2B5EF4-FFF2-40B4-BE49-F238E27FC236}">
              <a16:creationId xmlns:a16="http://schemas.microsoft.com/office/drawing/2014/main" id="{FD1E1200-06F5-4E5A-BFB4-6830A983FEE4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30" name="Text Box 50">
          <a:extLst>
            <a:ext uri="{FF2B5EF4-FFF2-40B4-BE49-F238E27FC236}">
              <a16:creationId xmlns:a16="http://schemas.microsoft.com/office/drawing/2014/main" id="{B22B4490-82C8-4DD3-A286-596CFD710C7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31" name="Text Box 51">
          <a:extLst>
            <a:ext uri="{FF2B5EF4-FFF2-40B4-BE49-F238E27FC236}">
              <a16:creationId xmlns:a16="http://schemas.microsoft.com/office/drawing/2014/main" id="{ADC36FA4-4663-46AE-9AD4-8360B24FA15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32" name="Text Box 52">
          <a:extLst>
            <a:ext uri="{FF2B5EF4-FFF2-40B4-BE49-F238E27FC236}">
              <a16:creationId xmlns:a16="http://schemas.microsoft.com/office/drawing/2014/main" id="{5A7C270D-AF4D-4A01-AEB9-2872AD11FBA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33" name="Text Box 53">
          <a:extLst>
            <a:ext uri="{FF2B5EF4-FFF2-40B4-BE49-F238E27FC236}">
              <a16:creationId xmlns:a16="http://schemas.microsoft.com/office/drawing/2014/main" id="{F86B804B-A4EE-4D6A-B2CF-6B7E553F4AD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34" name="Text Box 54">
          <a:extLst>
            <a:ext uri="{FF2B5EF4-FFF2-40B4-BE49-F238E27FC236}">
              <a16:creationId xmlns:a16="http://schemas.microsoft.com/office/drawing/2014/main" id="{7AAEB372-5D8C-41EA-9436-658B5E624D9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35" name="Text Box 55">
          <a:extLst>
            <a:ext uri="{FF2B5EF4-FFF2-40B4-BE49-F238E27FC236}">
              <a16:creationId xmlns:a16="http://schemas.microsoft.com/office/drawing/2014/main" id="{032A327D-6609-4F9F-9FBD-FA3561B2C56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36" name="Text Box 56">
          <a:extLst>
            <a:ext uri="{FF2B5EF4-FFF2-40B4-BE49-F238E27FC236}">
              <a16:creationId xmlns:a16="http://schemas.microsoft.com/office/drawing/2014/main" id="{8F8FE390-00A4-4C00-BBF5-085AF1022FD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37" name="Text Box 57">
          <a:extLst>
            <a:ext uri="{FF2B5EF4-FFF2-40B4-BE49-F238E27FC236}">
              <a16:creationId xmlns:a16="http://schemas.microsoft.com/office/drawing/2014/main" id="{8E738EFD-120E-4D12-A903-7FF28D8CFC9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38" name="Text Box 58">
          <a:extLst>
            <a:ext uri="{FF2B5EF4-FFF2-40B4-BE49-F238E27FC236}">
              <a16:creationId xmlns:a16="http://schemas.microsoft.com/office/drawing/2014/main" id="{10502A64-EBD0-4B7A-972A-282E9C1D2DC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39" name="Text Box 59">
          <a:extLst>
            <a:ext uri="{FF2B5EF4-FFF2-40B4-BE49-F238E27FC236}">
              <a16:creationId xmlns:a16="http://schemas.microsoft.com/office/drawing/2014/main" id="{FDB6E1AE-9CD1-430B-A43D-D49EAD12FD8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40" name="Text Box 60">
          <a:extLst>
            <a:ext uri="{FF2B5EF4-FFF2-40B4-BE49-F238E27FC236}">
              <a16:creationId xmlns:a16="http://schemas.microsoft.com/office/drawing/2014/main" id="{CDC21F6E-C39B-4CCA-B7CA-68D5EED9FA4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41" name="Text Box 61">
          <a:extLst>
            <a:ext uri="{FF2B5EF4-FFF2-40B4-BE49-F238E27FC236}">
              <a16:creationId xmlns:a16="http://schemas.microsoft.com/office/drawing/2014/main" id="{315E5199-7039-4CF5-A674-4771870A918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42" name="Text Box 62">
          <a:extLst>
            <a:ext uri="{FF2B5EF4-FFF2-40B4-BE49-F238E27FC236}">
              <a16:creationId xmlns:a16="http://schemas.microsoft.com/office/drawing/2014/main" id="{276EBC0B-971A-4394-AE88-B2A4E4340DE5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43" name="Text Box 63">
          <a:extLst>
            <a:ext uri="{FF2B5EF4-FFF2-40B4-BE49-F238E27FC236}">
              <a16:creationId xmlns:a16="http://schemas.microsoft.com/office/drawing/2014/main" id="{869452DF-94D9-4841-B2AF-441D5E959D0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44" name="Text Box 64">
          <a:extLst>
            <a:ext uri="{FF2B5EF4-FFF2-40B4-BE49-F238E27FC236}">
              <a16:creationId xmlns:a16="http://schemas.microsoft.com/office/drawing/2014/main" id="{12380969-0432-4310-A38A-C57B65D4398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45" name="Text Box 65">
          <a:extLst>
            <a:ext uri="{FF2B5EF4-FFF2-40B4-BE49-F238E27FC236}">
              <a16:creationId xmlns:a16="http://schemas.microsoft.com/office/drawing/2014/main" id="{5577A10D-1579-4A39-ADF0-F7FCEB5472A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46" name="Text Box 66">
          <a:extLst>
            <a:ext uri="{FF2B5EF4-FFF2-40B4-BE49-F238E27FC236}">
              <a16:creationId xmlns:a16="http://schemas.microsoft.com/office/drawing/2014/main" id="{40949749-E73E-462E-B78C-4DDEC1F5360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47" name="Text Box 67">
          <a:extLst>
            <a:ext uri="{FF2B5EF4-FFF2-40B4-BE49-F238E27FC236}">
              <a16:creationId xmlns:a16="http://schemas.microsoft.com/office/drawing/2014/main" id="{953F6736-8238-4A6F-9C71-C7B1130FBBE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843D51D4-4E89-495E-BE56-22B892876D7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8440E1A5-EE81-46B1-9F63-38BBF0F42EA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79F0E293-E99D-4636-9A68-77B965CB732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7350E74C-B4FA-4C1D-9015-022A63F57F2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C56DAA98-7B27-44C5-AC5F-53D5D6C2768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BE472DF3-2F53-4A9F-BB3E-7CF87E94987F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54" name="Text Box 74">
          <a:extLst>
            <a:ext uri="{FF2B5EF4-FFF2-40B4-BE49-F238E27FC236}">
              <a16:creationId xmlns:a16="http://schemas.microsoft.com/office/drawing/2014/main" id="{8FC6E64A-C72E-4D07-9B5E-F562CDFDE1E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55" name="Text Box 75">
          <a:extLst>
            <a:ext uri="{FF2B5EF4-FFF2-40B4-BE49-F238E27FC236}">
              <a16:creationId xmlns:a16="http://schemas.microsoft.com/office/drawing/2014/main" id="{1D27BD65-6425-4079-92C4-28EB1BDAAFA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56" name="Text Box 76">
          <a:extLst>
            <a:ext uri="{FF2B5EF4-FFF2-40B4-BE49-F238E27FC236}">
              <a16:creationId xmlns:a16="http://schemas.microsoft.com/office/drawing/2014/main" id="{9873C837-BF95-4FC6-ACDA-FABD1A799FA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57" name="Text Box 77">
          <a:extLst>
            <a:ext uri="{FF2B5EF4-FFF2-40B4-BE49-F238E27FC236}">
              <a16:creationId xmlns:a16="http://schemas.microsoft.com/office/drawing/2014/main" id="{4F8E8C7C-9A7D-412C-B9DB-1CB5B70F415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58" name="Text Box 78">
          <a:extLst>
            <a:ext uri="{FF2B5EF4-FFF2-40B4-BE49-F238E27FC236}">
              <a16:creationId xmlns:a16="http://schemas.microsoft.com/office/drawing/2014/main" id="{00E02541-141F-4DBF-87FD-BA2FCCAB665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59" name="Text Box 79">
          <a:extLst>
            <a:ext uri="{FF2B5EF4-FFF2-40B4-BE49-F238E27FC236}">
              <a16:creationId xmlns:a16="http://schemas.microsoft.com/office/drawing/2014/main" id="{C0D1BD95-2CBB-4A4C-B578-29A4E4E989C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60" name="Text Box 80">
          <a:extLst>
            <a:ext uri="{FF2B5EF4-FFF2-40B4-BE49-F238E27FC236}">
              <a16:creationId xmlns:a16="http://schemas.microsoft.com/office/drawing/2014/main" id="{C71C3842-6D76-4DEA-B6FC-6AA7D638F31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61" name="Text Box 81">
          <a:extLst>
            <a:ext uri="{FF2B5EF4-FFF2-40B4-BE49-F238E27FC236}">
              <a16:creationId xmlns:a16="http://schemas.microsoft.com/office/drawing/2014/main" id="{F5F84378-5711-49DC-B2AE-0816A4695CD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62" name="Text Box 82">
          <a:extLst>
            <a:ext uri="{FF2B5EF4-FFF2-40B4-BE49-F238E27FC236}">
              <a16:creationId xmlns:a16="http://schemas.microsoft.com/office/drawing/2014/main" id="{B7D7760E-38C5-444F-9A49-02D8DCBEB35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63" name="Text Box 83">
          <a:extLst>
            <a:ext uri="{FF2B5EF4-FFF2-40B4-BE49-F238E27FC236}">
              <a16:creationId xmlns:a16="http://schemas.microsoft.com/office/drawing/2014/main" id="{F9E6A344-47D1-478D-AFF9-E6FC0495141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64" name="Text Box 84">
          <a:extLst>
            <a:ext uri="{FF2B5EF4-FFF2-40B4-BE49-F238E27FC236}">
              <a16:creationId xmlns:a16="http://schemas.microsoft.com/office/drawing/2014/main" id="{DE216F4E-A1C5-4B2C-A33B-81C40A82CAA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65" name="Text Box 85">
          <a:extLst>
            <a:ext uri="{FF2B5EF4-FFF2-40B4-BE49-F238E27FC236}">
              <a16:creationId xmlns:a16="http://schemas.microsoft.com/office/drawing/2014/main" id="{6116A984-376B-4C0E-BC0D-7B09D1578DC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66" name="Text Box 86">
          <a:extLst>
            <a:ext uri="{FF2B5EF4-FFF2-40B4-BE49-F238E27FC236}">
              <a16:creationId xmlns:a16="http://schemas.microsoft.com/office/drawing/2014/main" id="{124A6F18-F76C-4D3E-BB99-212FF22A6C6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67" name="Text Box 87">
          <a:extLst>
            <a:ext uri="{FF2B5EF4-FFF2-40B4-BE49-F238E27FC236}">
              <a16:creationId xmlns:a16="http://schemas.microsoft.com/office/drawing/2014/main" id="{38E87ADA-F4EB-4F30-A758-5D4A70CDABF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68" name="Text Box 88">
          <a:extLst>
            <a:ext uri="{FF2B5EF4-FFF2-40B4-BE49-F238E27FC236}">
              <a16:creationId xmlns:a16="http://schemas.microsoft.com/office/drawing/2014/main" id="{573F6034-1530-4D72-8DCF-C14CAC4AF51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69" name="Text Box 89">
          <a:extLst>
            <a:ext uri="{FF2B5EF4-FFF2-40B4-BE49-F238E27FC236}">
              <a16:creationId xmlns:a16="http://schemas.microsoft.com/office/drawing/2014/main" id="{2A8B88DE-92EC-41D8-94EC-0E20DE691D5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70" name="Text Box 90">
          <a:extLst>
            <a:ext uri="{FF2B5EF4-FFF2-40B4-BE49-F238E27FC236}">
              <a16:creationId xmlns:a16="http://schemas.microsoft.com/office/drawing/2014/main" id="{C2635B2C-3B94-480F-9E5C-075E9395EC4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71" name="Text Box 91">
          <a:extLst>
            <a:ext uri="{FF2B5EF4-FFF2-40B4-BE49-F238E27FC236}">
              <a16:creationId xmlns:a16="http://schemas.microsoft.com/office/drawing/2014/main" id="{9FAB644C-AA1C-444A-BF3C-C29D963F783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72" name="Text Box 92">
          <a:extLst>
            <a:ext uri="{FF2B5EF4-FFF2-40B4-BE49-F238E27FC236}">
              <a16:creationId xmlns:a16="http://schemas.microsoft.com/office/drawing/2014/main" id="{1418B29F-A2C6-47E0-98B8-67FD6A59E22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73" name="Text Box 93">
          <a:extLst>
            <a:ext uri="{FF2B5EF4-FFF2-40B4-BE49-F238E27FC236}">
              <a16:creationId xmlns:a16="http://schemas.microsoft.com/office/drawing/2014/main" id="{B8AD651A-48F7-45C4-8F73-31487C59EEF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74" name="Text Box 94">
          <a:extLst>
            <a:ext uri="{FF2B5EF4-FFF2-40B4-BE49-F238E27FC236}">
              <a16:creationId xmlns:a16="http://schemas.microsoft.com/office/drawing/2014/main" id="{6F38BDC2-13F6-415B-9E4D-5B34D1AD729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75" name="Text Box 95">
          <a:extLst>
            <a:ext uri="{FF2B5EF4-FFF2-40B4-BE49-F238E27FC236}">
              <a16:creationId xmlns:a16="http://schemas.microsoft.com/office/drawing/2014/main" id="{23B6E043-9246-43D2-8A09-395C93CD399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76" name="Text Box 96">
          <a:extLst>
            <a:ext uri="{FF2B5EF4-FFF2-40B4-BE49-F238E27FC236}">
              <a16:creationId xmlns:a16="http://schemas.microsoft.com/office/drawing/2014/main" id="{DF0C3158-4BBA-4D02-8981-3E2429D716D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77" name="Text Box 97">
          <a:extLst>
            <a:ext uri="{FF2B5EF4-FFF2-40B4-BE49-F238E27FC236}">
              <a16:creationId xmlns:a16="http://schemas.microsoft.com/office/drawing/2014/main" id="{1386D40C-2D27-40CA-93FE-BD752CC55985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78" name="Text Box 98">
          <a:extLst>
            <a:ext uri="{FF2B5EF4-FFF2-40B4-BE49-F238E27FC236}">
              <a16:creationId xmlns:a16="http://schemas.microsoft.com/office/drawing/2014/main" id="{BCF70C4A-7B8E-4DA8-851D-37340CA28BC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79" name="Text Box 99">
          <a:extLst>
            <a:ext uri="{FF2B5EF4-FFF2-40B4-BE49-F238E27FC236}">
              <a16:creationId xmlns:a16="http://schemas.microsoft.com/office/drawing/2014/main" id="{228E8B71-9450-48BE-BAB5-97BBC6A5E44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80" name="Text Box 100">
          <a:extLst>
            <a:ext uri="{FF2B5EF4-FFF2-40B4-BE49-F238E27FC236}">
              <a16:creationId xmlns:a16="http://schemas.microsoft.com/office/drawing/2014/main" id="{906F9DE4-E69A-43B1-8192-BC408446383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81" name="Text Box 101">
          <a:extLst>
            <a:ext uri="{FF2B5EF4-FFF2-40B4-BE49-F238E27FC236}">
              <a16:creationId xmlns:a16="http://schemas.microsoft.com/office/drawing/2014/main" id="{E8D3FD4E-A486-48DA-A566-AC98132AA0A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82" name="Text Box 102">
          <a:extLst>
            <a:ext uri="{FF2B5EF4-FFF2-40B4-BE49-F238E27FC236}">
              <a16:creationId xmlns:a16="http://schemas.microsoft.com/office/drawing/2014/main" id="{C781AA35-6AFD-4BDB-86ED-61B7DA61E2A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83" name="Text Box 103">
          <a:extLst>
            <a:ext uri="{FF2B5EF4-FFF2-40B4-BE49-F238E27FC236}">
              <a16:creationId xmlns:a16="http://schemas.microsoft.com/office/drawing/2014/main" id="{16B47338-77A0-4340-9B58-400ED7E7531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84" name="Text Box 104">
          <a:extLst>
            <a:ext uri="{FF2B5EF4-FFF2-40B4-BE49-F238E27FC236}">
              <a16:creationId xmlns:a16="http://schemas.microsoft.com/office/drawing/2014/main" id="{9B4878E0-4C08-4049-ABC3-64147F55003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85" name="Text Box 105">
          <a:extLst>
            <a:ext uri="{FF2B5EF4-FFF2-40B4-BE49-F238E27FC236}">
              <a16:creationId xmlns:a16="http://schemas.microsoft.com/office/drawing/2014/main" id="{203D54E3-3657-4680-9BAC-4B159BC328E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86" name="Text Box 106">
          <a:extLst>
            <a:ext uri="{FF2B5EF4-FFF2-40B4-BE49-F238E27FC236}">
              <a16:creationId xmlns:a16="http://schemas.microsoft.com/office/drawing/2014/main" id="{FA892CAD-A375-4BD6-AE13-58EF0DDCEF4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87" name="Text Box 107">
          <a:extLst>
            <a:ext uri="{FF2B5EF4-FFF2-40B4-BE49-F238E27FC236}">
              <a16:creationId xmlns:a16="http://schemas.microsoft.com/office/drawing/2014/main" id="{5E6A3A09-8135-4396-9D40-51204E109A7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88" name="Text Box 108">
          <a:extLst>
            <a:ext uri="{FF2B5EF4-FFF2-40B4-BE49-F238E27FC236}">
              <a16:creationId xmlns:a16="http://schemas.microsoft.com/office/drawing/2014/main" id="{5B3CFE5D-0579-482B-A546-CBCBFBE28B8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89" name="Text Box 109">
          <a:extLst>
            <a:ext uri="{FF2B5EF4-FFF2-40B4-BE49-F238E27FC236}">
              <a16:creationId xmlns:a16="http://schemas.microsoft.com/office/drawing/2014/main" id="{71792967-11FF-4195-B322-CAD0DFC5467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90" name="Text Box 110">
          <a:extLst>
            <a:ext uri="{FF2B5EF4-FFF2-40B4-BE49-F238E27FC236}">
              <a16:creationId xmlns:a16="http://schemas.microsoft.com/office/drawing/2014/main" id="{B13D1BC0-F383-453B-AD2B-DEAA5FB6AAF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91" name="Text Box 111">
          <a:extLst>
            <a:ext uri="{FF2B5EF4-FFF2-40B4-BE49-F238E27FC236}">
              <a16:creationId xmlns:a16="http://schemas.microsoft.com/office/drawing/2014/main" id="{DC3D7634-49AD-406A-AEF7-240F6AFE825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92" name="Text Box 112">
          <a:extLst>
            <a:ext uri="{FF2B5EF4-FFF2-40B4-BE49-F238E27FC236}">
              <a16:creationId xmlns:a16="http://schemas.microsoft.com/office/drawing/2014/main" id="{84B75082-6532-482E-8791-EF49E4EA126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93" name="Text Box 113">
          <a:extLst>
            <a:ext uri="{FF2B5EF4-FFF2-40B4-BE49-F238E27FC236}">
              <a16:creationId xmlns:a16="http://schemas.microsoft.com/office/drawing/2014/main" id="{31E75A26-C423-498D-BF2B-43D2546A7C0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94" name="Text Box 114">
          <a:extLst>
            <a:ext uri="{FF2B5EF4-FFF2-40B4-BE49-F238E27FC236}">
              <a16:creationId xmlns:a16="http://schemas.microsoft.com/office/drawing/2014/main" id="{27292AF1-7A48-4928-91DE-AEDB8479C5D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95" name="Text Box 115">
          <a:extLst>
            <a:ext uri="{FF2B5EF4-FFF2-40B4-BE49-F238E27FC236}">
              <a16:creationId xmlns:a16="http://schemas.microsoft.com/office/drawing/2014/main" id="{562DCA7B-1D4A-41A6-B6DB-F4460029853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96" name="Text Box 116">
          <a:extLst>
            <a:ext uri="{FF2B5EF4-FFF2-40B4-BE49-F238E27FC236}">
              <a16:creationId xmlns:a16="http://schemas.microsoft.com/office/drawing/2014/main" id="{E498B8B8-5BA4-4020-A2AA-05701088269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97" name="Text Box 117">
          <a:extLst>
            <a:ext uri="{FF2B5EF4-FFF2-40B4-BE49-F238E27FC236}">
              <a16:creationId xmlns:a16="http://schemas.microsoft.com/office/drawing/2014/main" id="{5BE5B054-6858-4ABF-B702-B79BEBF7C00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98" name="Text Box 118">
          <a:extLst>
            <a:ext uri="{FF2B5EF4-FFF2-40B4-BE49-F238E27FC236}">
              <a16:creationId xmlns:a16="http://schemas.microsoft.com/office/drawing/2014/main" id="{F696A1BB-FF3A-42C0-83B5-6B5B91126BB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699" name="Text Box 119">
          <a:extLst>
            <a:ext uri="{FF2B5EF4-FFF2-40B4-BE49-F238E27FC236}">
              <a16:creationId xmlns:a16="http://schemas.microsoft.com/office/drawing/2014/main" id="{A7A977A8-3736-4634-9513-08A02D57505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00" name="Text Box 120">
          <a:extLst>
            <a:ext uri="{FF2B5EF4-FFF2-40B4-BE49-F238E27FC236}">
              <a16:creationId xmlns:a16="http://schemas.microsoft.com/office/drawing/2014/main" id="{97060989-7524-4E3B-8B76-9F028FB7BA1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01" name="Text Box 121">
          <a:extLst>
            <a:ext uri="{FF2B5EF4-FFF2-40B4-BE49-F238E27FC236}">
              <a16:creationId xmlns:a16="http://schemas.microsoft.com/office/drawing/2014/main" id="{BB981DDC-BD33-49BC-B3A5-4D653916310E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02" name="Text Box 122">
          <a:extLst>
            <a:ext uri="{FF2B5EF4-FFF2-40B4-BE49-F238E27FC236}">
              <a16:creationId xmlns:a16="http://schemas.microsoft.com/office/drawing/2014/main" id="{504FD190-01F3-4C2E-8DDE-AD6B5DDD2B2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03" name="Text Box 123">
          <a:extLst>
            <a:ext uri="{FF2B5EF4-FFF2-40B4-BE49-F238E27FC236}">
              <a16:creationId xmlns:a16="http://schemas.microsoft.com/office/drawing/2014/main" id="{567BA5B4-26F5-4532-BA27-B3484E5BC25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04" name="Text Box 124">
          <a:extLst>
            <a:ext uri="{FF2B5EF4-FFF2-40B4-BE49-F238E27FC236}">
              <a16:creationId xmlns:a16="http://schemas.microsoft.com/office/drawing/2014/main" id="{3482F998-CE17-4AB0-ADF8-E82255325BB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05" name="Text Box 125">
          <a:extLst>
            <a:ext uri="{FF2B5EF4-FFF2-40B4-BE49-F238E27FC236}">
              <a16:creationId xmlns:a16="http://schemas.microsoft.com/office/drawing/2014/main" id="{73C654E7-D0D3-453D-8C51-26B297C95BE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06" name="Text Box 126">
          <a:extLst>
            <a:ext uri="{FF2B5EF4-FFF2-40B4-BE49-F238E27FC236}">
              <a16:creationId xmlns:a16="http://schemas.microsoft.com/office/drawing/2014/main" id="{A8B4CAB9-9AD1-4986-B11E-AD5035C9A57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07" name="Text Box 127">
          <a:extLst>
            <a:ext uri="{FF2B5EF4-FFF2-40B4-BE49-F238E27FC236}">
              <a16:creationId xmlns:a16="http://schemas.microsoft.com/office/drawing/2014/main" id="{63259DA6-8DE3-4649-A915-884B1C483D5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08" name="Text Box 128">
          <a:extLst>
            <a:ext uri="{FF2B5EF4-FFF2-40B4-BE49-F238E27FC236}">
              <a16:creationId xmlns:a16="http://schemas.microsoft.com/office/drawing/2014/main" id="{913E3A46-FA84-400A-AC09-FE42E0B10FE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09" name="Text Box 129">
          <a:extLst>
            <a:ext uri="{FF2B5EF4-FFF2-40B4-BE49-F238E27FC236}">
              <a16:creationId xmlns:a16="http://schemas.microsoft.com/office/drawing/2014/main" id="{C0834727-9D47-4B01-B990-51F21C23D48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10" name="Text Box 130">
          <a:extLst>
            <a:ext uri="{FF2B5EF4-FFF2-40B4-BE49-F238E27FC236}">
              <a16:creationId xmlns:a16="http://schemas.microsoft.com/office/drawing/2014/main" id="{90965701-2E73-4A21-9BC2-7DE40F4390A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11" name="Text Box 131">
          <a:extLst>
            <a:ext uri="{FF2B5EF4-FFF2-40B4-BE49-F238E27FC236}">
              <a16:creationId xmlns:a16="http://schemas.microsoft.com/office/drawing/2014/main" id="{C3ED622F-8673-4E90-B51D-D4A7AF9028F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12" name="Text Box 132">
          <a:extLst>
            <a:ext uri="{FF2B5EF4-FFF2-40B4-BE49-F238E27FC236}">
              <a16:creationId xmlns:a16="http://schemas.microsoft.com/office/drawing/2014/main" id="{04F13861-0367-4CDD-9E00-5A3146949BB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13" name="Text Box 133">
          <a:extLst>
            <a:ext uri="{FF2B5EF4-FFF2-40B4-BE49-F238E27FC236}">
              <a16:creationId xmlns:a16="http://schemas.microsoft.com/office/drawing/2014/main" id="{2D740BD1-E50B-4A01-8668-24B89FB02F6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14" name="Text Box 134">
          <a:extLst>
            <a:ext uri="{FF2B5EF4-FFF2-40B4-BE49-F238E27FC236}">
              <a16:creationId xmlns:a16="http://schemas.microsoft.com/office/drawing/2014/main" id="{57666F33-2A25-4095-9AD2-47704F31D26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15" name="Text Box 135">
          <a:extLst>
            <a:ext uri="{FF2B5EF4-FFF2-40B4-BE49-F238E27FC236}">
              <a16:creationId xmlns:a16="http://schemas.microsoft.com/office/drawing/2014/main" id="{5DAFF1B1-A8D1-466D-850D-4E117CFA43E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16" name="Text Box 136">
          <a:extLst>
            <a:ext uri="{FF2B5EF4-FFF2-40B4-BE49-F238E27FC236}">
              <a16:creationId xmlns:a16="http://schemas.microsoft.com/office/drawing/2014/main" id="{13E47421-D51C-4FB7-BAD3-BE2CACBF63B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17" name="Text Box 137">
          <a:extLst>
            <a:ext uri="{FF2B5EF4-FFF2-40B4-BE49-F238E27FC236}">
              <a16:creationId xmlns:a16="http://schemas.microsoft.com/office/drawing/2014/main" id="{202E1EBA-772E-4B85-863D-EA6364AAB17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18" name="Text Box 138">
          <a:extLst>
            <a:ext uri="{FF2B5EF4-FFF2-40B4-BE49-F238E27FC236}">
              <a16:creationId xmlns:a16="http://schemas.microsoft.com/office/drawing/2014/main" id="{1E839615-FC34-41BA-8195-0E4D5AD4F2B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19" name="Text Box 139">
          <a:extLst>
            <a:ext uri="{FF2B5EF4-FFF2-40B4-BE49-F238E27FC236}">
              <a16:creationId xmlns:a16="http://schemas.microsoft.com/office/drawing/2014/main" id="{ABC2434A-82D9-4B6C-8140-673FA586EE9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20" name="Text Box 140">
          <a:extLst>
            <a:ext uri="{FF2B5EF4-FFF2-40B4-BE49-F238E27FC236}">
              <a16:creationId xmlns:a16="http://schemas.microsoft.com/office/drawing/2014/main" id="{C64BB9B7-5BD7-4076-9B3B-99856DB9B1E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21" name="Text Box 141">
          <a:extLst>
            <a:ext uri="{FF2B5EF4-FFF2-40B4-BE49-F238E27FC236}">
              <a16:creationId xmlns:a16="http://schemas.microsoft.com/office/drawing/2014/main" id="{649FC2E6-5414-45ED-83DD-EEA14D9BC40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22" name="Text Box 142">
          <a:extLst>
            <a:ext uri="{FF2B5EF4-FFF2-40B4-BE49-F238E27FC236}">
              <a16:creationId xmlns:a16="http://schemas.microsoft.com/office/drawing/2014/main" id="{78442783-FEAC-4FD0-9F79-A1B6D24E4A5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23" name="Text Box 143">
          <a:extLst>
            <a:ext uri="{FF2B5EF4-FFF2-40B4-BE49-F238E27FC236}">
              <a16:creationId xmlns:a16="http://schemas.microsoft.com/office/drawing/2014/main" id="{E0D64E04-3982-4A15-BCA4-74F1C34655E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24" name="Text Box 144">
          <a:extLst>
            <a:ext uri="{FF2B5EF4-FFF2-40B4-BE49-F238E27FC236}">
              <a16:creationId xmlns:a16="http://schemas.microsoft.com/office/drawing/2014/main" id="{105E5907-A5FC-4AF4-B8A5-4EEF6B09E80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38100</xdr:rowOff>
    </xdr:to>
    <xdr:sp macro="" textlink="">
      <xdr:nvSpPr>
        <xdr:cNvPr id="725" name="Text Box 145">
          <a:extLst>
            <a:ext uri="{FF2B5EF4-FFF2-40B4-BE49-F238E27FC236}">
              <a16:creationId xmlns:a16="http://schemas.microsoft.com/office/drawing/2014/main" id="{5A88FBC9-B766-4DFA-BE64-A9AE72EFA472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AA0412E1-C62D-4D52-A977-D04DB827638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95FA1A46-2821-4AF1-BA27-0275F442441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1BB5A1A6-1D43-4F71-8A65-8309499BA01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EAAC4D73-1243-4E98-9E90-BFC8A0183A7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30" name="Text Box 6">
          <a:extLst>
            <a:ext uri="{FF2B5EF4-FFF2-40B4-BE49-F238E27FC236}">
              <a16:creationId xmlns:a16="http://schemas.microsoft.com/office/drawing/2014/main" id="{E3670F42-81BE-4632-A1BA-9E6997C5E83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31" name="Text Box 7">
          <a:extLst>
            <a:ext uri="{FF2B5EF4-FFF2-40B4-BE49-F238E27FC236}">
              <a16:creationId xmlns:a16="http://schemas.microsoft.com/office/drawing/2014/main" id="{C571A355-5347-436F-837A-2C5B3CF3BDF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84E3B0F9-73C7-438C-B096-81B0B55B398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FCCAADA0-066D-43F1-B11D-C41E9D9AD3D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374BE180-E4BF-4DC7-AE3B-A22A6E4A454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D631EDB1-AEA4-4C36-9262-77AF5710BB3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36" name="Text Box 12">
          <a:extLst>
            <a:ext uri="{FF2B5EF4-FFF2-40B4-BE49-F238E27FC236}">
              <a16:creationId xmlns:a16="http://schemas.microsoft.com/office/drawing/2014/main" id="{29C26162-6DB8-4024-8D76-F14CCFF3826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37" name="Text Box 13">
          <a:extLst>
            <a:ext uri="{FF2B5EF4-FFF2-40B4-BE49-F238E27FC236}">
              <a16:creationId xmlns:a16="http://schemas.microsoft.com/office/drawing/2014/main" id="{CEDADE4F-A384-454B-8379-B4DFF809EE1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38" name="Text Box 14">
          <a:extLst>
            <a:ext uri="{FF2B5EF4-FFF2-40B4-BE49-F238E27FC236}">
              <a16:creationId xmlns:a16="http://schemas.microsoft.com/office/drawing/2014/main" id="{99FF88C1-5054-4672-88EB-325F1F52726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3EF9BDE8-6FB9-449D-8C44-B2A0BED32C1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40" name="Text Box 16">
          <a:extLst>
            <a:ext uri="{FF2B5EF4-FFF2-40B4-BE49-F238E27FC236}">
              <a16:creationId xmlns:a16="http://schemas.microsoft.com/office/drawing/2014/main" id="{F8A4E0C2-FDF4-46AD-98DC-F1C5B96DEBB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41" name="Text Box 17">
          <a:extLst>
            <a:ext uri="{FF2B5EF4-FFF2-40B4-BE49-F238E27FC236}">
              <a16:creationId xmlns:a16="http://schemas.microsoft.com/office/drawing/2014/main" id="{4BA34E66-0C75-4B37-99F5-24E2F0A0AE2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42" name="Text Box 18">
          <a:extLst>
            <a:ext uri="{FF2B5EF4-FFF2-40B4-BE49-F238E27FC236}">
              <a16:creationId xmlns:a16="http://schemas.microsoft.com/office/drawing/2014/main" id="{CBD28C48-1823-4E36-B12D-5BA298C6976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43" name="Text Box 19">
          <a:extLst>
            <a:ext uri="{FF2B5EF4-FFF2-40B4-BE49-F238E27FC236}">
              <a16:creationId xmlns:a16="http://schemas.microsoft.com/office/drawing/2014/main" id="{6E164555-A01A-466A-A9F3-D20A4434B77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44" name="Text Box 20">
          <a:extLst>
            <a:ext uri="{FF2B5EF4-FFF2-40B4-BE49-F238E27FC236}">
              <a16:creationId xmlns:a16="http://schemas.microsoft.com/office/drawing/2014/main" id="{469DB1E4-4D95-4C4B-8F63-AA146BA0990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45" name="Text Box 21">
          <a:extLst>
            <a:ext uri="{FF2B5EF4-FFF2-40B4-BE49-F238E27FC236}">
              <a16:creationId xmlns:a16="http://schemas.microsoft.com/office/drawing/2014/main" id="{6688E7D8-37B2-4784-A5E4-7BB195DA4BE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46" name="Text Box 22">
          <a:extLst>
            <a:ext uri="{FF2B5EF4-FFF2-40B4-BE49-F238E27FC236}">
              <a16:creationId xmlns:a16="http://schemas.microsoft.com/office/drawing/2014/main" id="{62173665-3426-4C73-B0EF-5CE8AEFA05D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47" name="Text Box 23">
          <a:extLst>
            <a:ext uri="{FF2B5EF4-FFF2-40B4-BE49-F238E27FC236}">
              <a16:creationId xmlns:a16="http://schemas.microsoft.com/office/drawing/2014/main" id="{EF82443B-916E-46DB-B5BD-96A8B25F8A8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48" name="Text Box 24">
          <a:extLst>
            <a:ext uri="{FF2B5EF4-FFF2-40B4-BE49-F238E27FC236}">
              <a16:creationId xmlns:a16="http://schemas.microsoft.com/office/drawing/2014/main" id="{06E97836-436C-4A5F-8AD1-C7BC5F093FA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49" name="Text Box 25">
          <a:extLst>
            <a:ext uri="{FF2B5EF4-FFF2-40B4-BE49-F238E27FC236}">
              <a16:creationId xmlns:a16="http://schemas.microsoft.com/office/drawing/2014/main" id="{873A35C2-5288-430F-9DAE-6369C8175330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50" name="Text Box 26">
          <a:extLst>
            <a:ext uri="{FF2B5EF4-FFF2-40B4-BE49-F238E27FC236}">
              <a16:creationId xmlns:a16="http://schemas.microsoft.com/office/drawing/2014/main" id="{9B6637B8-C387-4CF0-9A8C-78B374B417C5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51" name="Text Box 27">
          <a:extLst>
            <a:ext uri="{FF2B5EF4-FFF2-40B4-BE49-F238E27FC236}">
              <a16:creationId xmlns:a16="http://schemas.microsoft.com/office/drawing/2014/main" id="{34776EDE-DE80-43C4-AEF0-4647EBA175B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52" name="Text Box 28">
          <a:extLst>
            <a:ext uri="{FF2B5EF4-FFF2-40B4-BE49-F238E27FC236}">
              <a16:creationId xmlns:a16="http://schemas.microsoft.com/office/drawing/2014/main" id="{4D148BA0-7BFE-4CBE-81B6-822CCCF4972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53" name="Text Box 29">
          <a:extLst>
            <a:ext uri="{FF2B5EF4-FFF2-40B4-BE49-F238E27FC236}">
              <a16:creationId xmlns:a16="http://schemas.microsoft.com/office/drawing/2014/main" id="{54B3EE03-9795-43B9-8906-B29770843EA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54" name="Text Box 30">
          <a:extLst>
            <a:ext uri="{FF2B5EF4-FFF2-40B4-BE49-F238E27FC236}">
              <a16:creationId xmlns:a16="http://schemas.microsoft.com/office/drawing/2014/main" id="{7CC48987-E340-412C-8EB1-6D1180A0187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55" name="Text Box 31">
          <a:extLst>
            <a:ext uri="{FF2B5EF4-FFF2-40B4-BE49-F238E27FC236}">
              <a16:creationId xmlns:a16="http://schemas.microsoft.com/office/drawing/2014/main" id="{EF838930-6220-4BB0-9972-3F4199BB0B5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56" name="Text Box 32">
          <a:extLst>
            <a:ext uri="{FF2B5EF4-FFF2-40B4-BE49-F238E27FC236}">
              <a16:creationId xmlns:a16="http://schemas.microsoft.com/office/drawing/2014/main" id="{4A287720-1501-4124-9460-FA0C1741BF0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57" name="Text Box 33">
          <a:extLst>
            <a:ext uri="{FF2B5EF4-FFF2-40B4-BE49-F238E27FC236}">
              <a16:creationId xmlns:a16="http://schemas.microsoft.com/office/drawing/2014/main" id="{FE42BF92-9C61-4012-A8B4-2AE87A1F404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58" name="Text Box 34">
          <a:extLst>
            <a:ext uri="{FF2B5EF4-FFF2-40B4-BE49-F238E27FC236}">
              <a16:creationId xmlns:a16="http://schemas.microsoft.com/office/drawing/2014/main" id="{81813C6F-8F2E-4C86-BD40-084C6F7520E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59" name="Text Box 35">
          <a:extLst>
            <a:ext uri="{FF2B5EF4-FFF2-40B4-BE49-F238E27FC236}">
              <a16:creationId xmlns:a16="http://schemas.microsoft.com/office/drawing/2014/main" id="{EF2A5F53-0B3F-408A-9334-6637355067F5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60" name="Text Box 36">
          <a:extLst>
            <a:ext uri="{FF2B5EF4-FFF2-40B4-BE49-F238E27FC236}">
              <a16:creationId xmlns:a16="http://schemas.microsoft.com/office/drawing/2014/main" id="{8AC502FB-873E-4133-946B-5142C7D0BCA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61" name="Text Box 37">
          <a:extLst>
            <a:ext uri="{FF2B5EF4-FFF2-40B4-BE49-F238E27FC236}">
              <a16:creationId xmlns:a16="http://schemas.microsoft.com/office/drawing/2014/main" id="{E90363EB-C80A-414B-99B9-CD021F0BA99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62" name="Text Box 38">
          <a:extLst>
            <a:ext uri="{FF2B5EF4-FFF2-40B4-BE49-F238E27FC236}">
              <a16:creationId xmlns:a16="http://schemas.microsoft.com/office/drawing/2014/main" id="{E524B6BF-BC52-46B2-B327-3DF7149EEB6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F329B9CD-E0B3-4C5D-9F67-073D30DED8C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64" name="Text Box 40">
          <a:extLst>
            <a:ext uri="{FF2B5EF4-FFF2-40B4-BE49-F238E27FC236}">
              <a16:creationId xmlns:a16="http://schemas.microsoft.com/office/drawing/2014/main" id="{72344335-05AF-484E-96DB-D9B455CC0B4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65" name="Text Box 41">
          <a:extLst>
            <a:ext uri="{FF2B5EF4-FFF2-40B4-BE49-F238E27FC236}">
              <a16:creationId xmlns:a16="http://schemas.microsoft.com/office/drawing/2014/main" id="{4CE915A0-6572-423C-8782-A9223E0AB93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66" name="Text Box 42">
          <a:extLst>
            <a:ext uri="{FF2B5EF4-FFF2-40B4-BE49-F238E27FC236}">
              <a16:creationId xmlns:a16="http://schemas.microsoft.com/office/drawing/2014/main" id="{3959DF9C-ADA7-4AE7-9F54-2CF144FBAB2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3A8F1B08-0252-4712-8C74-4D1978EA7B6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68" name="Text Box 44">
          <a:extLst>
            <a:ext uri="{FF2B5EF4-FFF2-40B4-BE49-F238E27FC236}">
              <a16:creationId xmlns:a16="http://schemas.microsoft.com/office/drawing/2014/main" id="{D988AF1D-B702-4A8E-B871-BEA8C8FEEB0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69" name="Text Box 45">
          <a:extLst>
            <a:ext uri="{FF2B5EF4-FFF2-40B4-BE49-F238E27FC236}">
              <a16:creationId xmlns:a16="http://schemas.microsoft.com/office/drawing/2014/main" id="{D7EA08AC-E309-4ECA-BCF9-FF85B6ADFF7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A2AE02BD-5A42-4E40-B53B-8FE447C5576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71" name="Text Box 47">
          <a:extLst>
            <a:ext uri="{FF2B5EF4-FFF2-40B4-BE49-F238E27FC236}">
              <a16:creationId xmlns:a16="http://schemas.microsoft.com/office/drawing/2014/main" id="{4D1B43DF-7294-46A7-A6A3-671F9D81136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72" name="Text Box 48">
          <a:extLst>
            <a:ext uri="{FF2B5EF4-FFF2-40B4-BE49-F238E27FC236}">
              <a16:creationId xmlns:a16="http://schemas.microsoft.com/office/drawing/2014/main" id="{CD0BCAA1-6270-4F4B-9D73-49ABA8EB36F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73" name="Text Box 49">
          <a:extLst>
            <a:ext uri="{FF2B5EF4-FFF2-40B4-BE49-F238E27FC236}">
              <a16:creationId xmlns:a16="http://schemas.microsoft.com/office/drawing/2014/main" id="{6D47AC37-2E19-4F4C-AD5E-366126FA539A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74" name="Text Box 50">
          <a:extLst>
            <a:ext uri="{FF2B5EF4-FFF2-40B4-BE49-F238E27FC236}">
              <a16:creationId xmlns:a16="http://schemas.microsoft.com/office/drawing/2014/main" id="{DA31CCCF-40DF-495A-91B9-D33FF4E9A08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75" name="Text Box 51">
          <a:extLst>
            <a:ext uri="{FF2B5EF4-FFF2-40B4-BE49-F238E27FC236}">
              <a16:creationId xmlns:a16="http://schemas.microsoft.com/office/drawing/2014/main" id="{ED3E6007-8942-421F-9E39-0AA01E2B33B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76" name="Text Box 52">
          <a:extLst>
            <a:ext uri="{FF2B5EF4-FFF2-40B4-BE49-F238E27FC236}">
              <a16:creationId xmlns:a16="http://schemas.microsoft.com/office/drawing/2014/main" id="{94A2AE16-C484-4A0E-B370-D75C2C365FE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77" name="Text Box 53">
          <a:extLst>
            <a:ext uri="{FF2B5EF4-FFF2-40B4-BE49-F238E27FC236}">
              <a16:creationId xmlns:a16="http://schemas.microsoft.com/office/drawing/2014/main" id="{87086556-BD67-4E61-B384-616051B720F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78" name="Text Box 54">
          <a:extLst>
            <a:ext uri="{FF2B5EF4-FFF2-40B4-BE49-F238E27FC236}">
              <a16:creationId xmlns:a16="http://schemas.microsoft.com/office/drawing/2014/main" id="{EF6C41C6-D00C-4E70-817B-E4A0FB2D50F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79" name="Text Box 55">
          <a:extLst>
            <a:ext uri="{FF2B5EF4-FFF2-40B4-BE49-F238E27FC236}">
              <a16:creationId xmlns:a16="http://schemas.microsoft.com/office/drawing/2014/main" id="{5F9ACCE4-6FB7-41E8-9669-C8105D52510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80" name="Text Box 56">
          <a:extLst>
            <a:ext uri="{FF2B5EF4-FFF2-40B4-BE49-F238E27FC236}">
              <a16:creationId xmlns:a16="http://schemas.microsoft.com/office/drawing/2014/main" id="{10518891-79B0-4802-BB0A-6DAC9C0DAB7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81" name="Text Box 57">
          <a:extLst>
            <a:ext uri="{FF2B5EF4-FFF2-40B4-BE49-F238E27FC236}">
              <a16:creationId xmlns:a16="http://schemas.microsoft.com/office/drawing/2014/main" id="{B06B66E5-E201-43F3-882F-925BF8FA473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82" name="Text Box 58">
          <a:extLst>
            <a:ext uri="{FF2B5EF4-FFF2-40B4-BE49-F238E27FC236}">
              <a16:creationId xmlns:a16="http://schemas.microsoft.com/office/drawing/2014/main" id="{FFA55A0C-3890-4DD4-B5CC-AEB5B61B1F9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83" name="Text Box 59">
          <a:extLst>
            <a:ext uri="{FF2B5EF4-FFF2-40B4-BE49-F238E27FC236}">
              <a16:creationId xmlns:a16="http://schemas.microsoft.com/office/drawing/2014/main" id="{102ECAED-BB6A-48C5-A0EA-30E24B457435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84" name="Text Box 60">
          <a:extLst>
            <a:ext uri="{FF2B5EF4-FFF2-40B4-BE49-F238E27FC236}">
              <a16:creationId xmlns:a16="http://schemas.microsoft.com/office/drawing/2014/main" id="{02A2017B-4E3B-49F0-8D82-913ADCD30D2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85" name="Text Box 61">
          <a:extLst>
            <a:ext uri="{FF2B5EF4-FFF2-40B4-BE49-F238E27FC236}">
              <a16:creationId xmlns:a16="http://schemas.microsoft.com/office/drawing/2014/main" id="{DA13604E-EDB6-42BB-9AA8-C404AE95EF3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86" name="Text Box 62">
          <a:extLst>
            <a:ext uri="{FF2B5EF4-FFF2-40B4-BE49-F238E27FC236}">
              <a16:creationId xmlns:a16="http://schemas.microsoft.com/office/drawing/2014/main" id="{B5A8F432-8C58-42CC-8404-E55C8044D0C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87" name="Text Box 63">
          <a:extLst>
            <a:ext uri="{FF2B5EF4-FFF2-40B4-BE49-F238E27FC236}">
              <a16:creationId xmlns:a16="http://schemas.microsoft.com/office/drawing/2014/main" id="{9FDF2C2C-C38F-4F59-A502-2B96C2B149C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88" name="Text Box 64">
          <a:extLst>
            <a:ext uri="{FF2B5EF4-FFF2-40B4-BE49-F238E27FC236}">
              <a16:creationId xmlns:a16="http://schemas.microsoft.com/office/drawing/2014/main" id="{9489B483-D7E6-4E77-BE02-FE2C71B5C3C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89" name="Text Box 65">
          <a:extLst>
            <a:ext uri="{FF2B5EF4-FFF2-40B4-BE49-F238E27FC236}">
              <a16:creationId xmlns:a16="http://schemas.microsoft.com/office/drawing/2014/main" id="{EC733A06-FC85-4ABB-B833-BE110AC4AFA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90" name="Text Box 66">
          <a:extLst>
            <a:ext uri="{FF2B5EF4-FFF2-40B4-BE49-F238E27FC236}">
              <a16:creationId xmlns:a16="http://schemas.microsoft.com/office/drawing/2014/main" id="{96B6D4D9-B8F4-40B4-B1D1-6B24A18F9AE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91" name="Text Box 67">
          <a:extLst>
            <a:ext uri="{FF2B5EF4-FFF2-40B4-BE49-F238E27FC236}">
              <a16:creationId xmlns:a16="http://schemas.microsoft.com/office/drawing/2014/main" id="{36995753-2C47-45CC-8B01-5F3A8F885D5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92" name="Text Box 68">
          <a:extLst>
            <a:ext uri="{FF2B5EF4-FFF2-40B4-BE49-F238E27FC236}">
              <a16:creationId xmlns:a16="http://schemas.microsoft.com/office/drawing/2014/main" id="{72877EF2-B095-403D-9C8C-B79A16872D3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93" name="Text Box 69">
          <a:extLst>
            <a:ext uri="{FF2B5EF4-FFF2-40B4-BE49-F238E27FC236}">
              <a16:creationId xmlns:a16="http://schemas.microsoft.com/office/drawing/2014/main" id="{B53A2784-89B4-48EC-9883-4B63C40DB89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94" name="Text Box 70">
          <a:extLst>
            <a:ext uri="{FF2B5EF4-FFF2-40B4-BE49-F238E27FC236}">
              <a16:creationId xmlns:a16="http://schemas.microsoft.com/office/drawing/2014/main" id="{C20F969D-51AA-4465-BCA5-8DB879092E0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95" name="Text Box 71">
          <a:extLst>
            <a:ext uri="{FF2B5EF4-FFF2-40B4-BE49-F238E27FC236}">
              <a16:creationId xmlns:a16="http://schemas.microsoft.com/office/drawing/2014/main" id="{B998CAD4-C058-4303-8735-112D28CB474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96" name="Text Box 72">
          <a:extLst>
            <a:ext uri="{FF2B5EF4-FFF2-40B4-BE49-F238E27FC236}">
              <a16:creationId xmlns:a16="http://schemas.microsoft.com/office/drawing/2014/main" id="{CE0E5193-D44A-49D0-A67F-EBF8507E643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97" name="Text Box 73">
          <a:extLst>
            <a:ext uri="{FF2B5EF4-FFF2-40B4-BE49-F238E27FC236}">
              <a16:creationId xmlns:a16="http://schemas.microsoft.com/office/drawing/2014/main" id="{AA2C5411-0542-4A8D-8FC5-A71AB352EF31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98" name="Text Box 74">
          <a:extLst>
            <a:ext uri="{FF2B5EF4-FFF2-40B4-BE49-F238E27FC236}">
              <a16:creationId xmlns:a16="http://schemas.microsoft.com/office/drawing/2014/main" id="{C38ABB41-5B17-4506-B16C-7EE3FB3772E5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799" name="Text Box 75">
          <a:extLst>
            <a:ext uri="{FF2B5EF4-FFF2-40B4-BE49-F238E27FC236}">
              <a16:creationId xmlns:a16="http://schemas.microsoft.com/office/drawing/2014/main" id="{F29B32AC-AE3C-4BAD-9AC2-584AEF42415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00" name="Text Box 76">
          <a:extLst>
            <a:ext uri="{FF2B5EF4-FFF2-40B4-BE49-F238E27FC236}">
              <a16:creationId xmlns:a16="http://schemas.microsoft.com/office/drawing/2014/main" id="{BF0318AF-5CEB-42F3-93A1-97867E5416F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01" name="Text Box 77">
          <a:extLst>
            <a:ext uri="{FF2B5EF4-FFF2-40B4-BE49-F238E27FC236}">
              <a16:creationId xmlns:a16="http://schemas.microsoft.com/office/drawing/2014/main" id="{DA97A566-9777-44C7-AC9C-2995BF16AB6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02" name="Text Box 78">
          <a:extLst>
            <a:ext uri="{FF2B5EF4-FFF2-40B4-BE49-F238E27FC236}">
              <a16:creationId xmlns:a16="http://schemas.microsoft.com/office/drawing/2014/main" id="{317BFF79-6CFA-452D-99E7-AE4B727C3BC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03" name="Text Box 79">
          <a:extLst>
            <a:ext uri="{FF2B5EF4-FFF2-40B4-BE49-F238E27FC236}">
              <a16:creationId xmlns:a16="http://schemas.microsoft.com/office/drawing/2014/main" id="{1D84CA42-5DC8-4145-BC8C-955D4F673105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04" name="Text Box 80">
          <a:extLst>
            <a:ext uri="{FF2B5EF4-FFF2-40B4-BE49-F238E27FC236}">
              <a16:creationId xmlns:a16="http://schemas.microsoft.com/office/drawing/2014/main" id="{C9892B93-57C3-41F6-A776-94F1B49B961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05" name="Text Box 81">
          <a:extLst>
            <a:ext uri="{FF2B5EF4-FFF2-40B4-BE49-F238E27FC236}">
              <a16:creationId xmlns:a16="http://schemas.microsoft.com/office/drawing/2014/main" id="{EEC6474F-2102-4562-B586-061B36A5C65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06" name="Text Box 82">
          <a:extLst>
            <a:ext uri="{FF2B5EF4-FFF2-40B4-BE49-F238E27FC236}">
              <a16:creationId xmlns:a16="http://schemas.microsoft.com/office/drawing/2014/main" id="{3E9A7E98-357E-4BB8-9DE4-1B06838521F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07" name="Text Box 83">
          <a:extLst>
            <a:ext uri="{FF2B5EF4-FFF2-40B4-BE49-F238E27FC236}">
              <a16:creationId xmlns:a16="http://schemas.microsoft.com/office/drawing/2014/main" id="{3CBA99D5-4111-4973-9014-78637BC96E4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08" name="Text Box 84">
          <a:extLst>
            <a:ext uri="{FF2B5EF4-FFF2-40B4-BE49-F238E27FC236}">
              <a16:creationId xmlns:a16="http://schemas.microsoft.com/office/drawing/2014/main" id="{3D941E51-A2E5-4B01-A457-1DA39FC6C05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09" name="Text Box 85">
          <a:extLst>
            <a:ext uri="{FF2B5EF4-FFF2-40B4-BE49-F238E27FC236}">
              <a16:creationId xmlns:a16="http://schemas.microsoft.com/office/drawing/2014/main" id="{5F83492D-1DDA-489B-ACD1-AF0C411B8FC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10" name="Text Box 86">
          <a:extLst>
            <a:ext uri="{FF2B5EF4-FFF2-40B4-BE49-F238E27FC236}">
              <a16:creationId xmlns:a16="http://schemas.microsoft.com/office/drawing/2014/main" id="{599BD950-A805-4A27-9543-DECFF50B0375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11" name="Text Box 87">
          <a:extLst>
            <a:ext uri="{FF2B5EF4-FFF2-40B4-BE49-F238E27FC236}">
              <a16:creationId xmlns:a16="http://schemas.microsoft.com/office/drawing/2014/main" id="{98247A1B-30A4-4CED-85DE-A50662EA3FA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12" name="Text Box 88">
          <a:extLst>
            <a:ext uri="{FF2B5EF4-FFF2-40B4-BE49-F238E27FC236}">
              <a16:creationId xmlns:a16="http://schemas.microsoft.com/office/drawing/2014/main" id="{023DDA22-C5A3-4649-8E9B-904D478E38E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13" name="Text Box 89">
          <a:extLst>
            <a:ext uri="{FF2B5EF4-FFF2-40B4-BE49-F238E27FC236}">
              <a16:creationId xmlns:a16="http://schemas.microsoft.com/office/drawing/2014/main" id="{05C15C8D-4A90-4E02-BC8F-F39635F26B8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14" name="Text Box 90">
          <a:extLst>
            <a:ext uri="{FF2B5EF4-FFF2-40B4-BE49-F238E27FC236}">
              <a16:creationId xmlns:a16="http://schemas.microsoft.com/office/drawing/2014/main" id="{9476B05B-F22B-4AE2-AECA-9C776B812C3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15" name="Text Box 91">
          <a:extLst>
            <a:ext uri="{FF2B5EF4-FFF2-40B4-BE49-F238E27FC236}">
              <a16:creationId xmlns:a16="http://schemas.microsoft.com/office/drawing/2014/main" id="{473424FB-D12D-4D8F-A16A-11CC2119B6F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16" name="Text Box 92">
          <a:extLst>
            <a:ext uri="{FF2B5EF4-FFF2-40B4-BE49-F238E27FC236}">
              <a16:creationId xmlns:a16="http://schemas.microsoft.com/office/drawing/2014/main" id="{1B1D3A74-3361-478F-B361-B57341DF00C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17" name="Text Box 93">
          <a:extLst>
            <a:ext uri="{FF2B5EF4-FFF2-40B4-BE49-F238E27FC236}">
              <a16:creationId xmlns:a16="http://schemas.microsoft.com/office/drawing/2014/main" id="{9DEF60C0-4D5F-4C75-A219-C3F03B326E1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18" name="Text Box 94">
          <a:extLst>
            <a:ext uri="{FF2B5EF4-FFF2-40B4-BE49-F238E27FC236}">
              <a16:creationId xmlns:a16="http://schemas.microsoft.com/office/drawing/2014/main" id="{ED9102BE-127F-4B10-82E3-EF4D7EEE54F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19" name="Text Box 95">
          <a:extLst>
            <a:ext uri="{FF2B5EF4-FFF2-40B4-BE49-F238E27FC236}">
              <a16:creationId xmlns:a16="http://schemas.microsoft.com/office/drawing/2014/main" id="{AAA78B01-1FCE-4E78-9956-875614B16FA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20" name="Text Box 96">
          <a:extLst>
            <a:ext uri="{FF2B5EF4-FFF2-40B4-BE49-F238E27FC236}">
              <a16:creationId xmlns:a16="http://schemas.microsoft.com/office/drawing/2014/main" id="{B0094ACC-573E-40C8-94CE-4AE37BAFDAB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21" name="Text Box 97">
          <a:extLst>
            <a:ext uri="{FF2B5EF4-FFF2-40B4-BE49-F238E27FC236}">
              <a16:creationId xmlns:a16="http://schemas.microsoft.com/office/drawing/2014/main" id="{C7C45C83-10B9-42C1-9BA4-6D86155519D0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22" name="Text Box 98">
          <a:extLst>
            <a:ext uri="{FF2B5EF4-FFF2-40B4-BE49-F238E27FC236}">
              <a16:creationId xmlns:a16="http://schemas.microsoft.com/office/drawing/2014/main" id="{50312C40-176F-48EB-8CBB-FD68417071C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23" name="Text Box 99">
          <a:extLst>
            <a:ext uri="{FF2B5EF4-FFF2-40B4-BE49-F238E27FC236}">
              <a16:creationId xmlns:a16="http://schemas.microsoft.com/office/drawing/2014/main" id="{7BC59ABC-9254-4C73-8466-38A23EEBBF7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24" name="Text Box 100">
          <a:extLst>
            <a:ext uri="{FF2B5EF4-FFF2-40B4-BE49-F238E27FC236}">
              <a16:creationId xmlns:a16="http://schemas.microsoft.com/office/drawing/2014/main" id="{793680DF-9E85-4A1A-B470-4A202666A3BA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25" name="Text Box 101">
          <a:extLst>
            <a:ext uri="{FF2B5EF4-FFF2-40B4-BE49-F238E27FC236}">
              <a16:creationId xmlns:a16="http://schemas.microsoft.com/office/drawing/2014/main" id="{9C25F801-1EF5-477F-8265-44093F55F2B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26" name="Text Box 102">
          <a:extLst>
            <a:ext uri="{FF2B5EF4-FFF2-40B4-BE49-F238E27FC236}">
              <a16:creationId xmlns:a16="http://schemas.microsoft.com/office/drawing/2014/main" id="{7822D05E-ACA1-431D-BADC-A059EF42B14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27" name="Text Box 103">
          <a:extLst>
            <a:ext uri="{FF2B5EF4-FFF2-40B4-BE49-F238E27FC236}">
              <a16:creationId xmlns:a16="http://schemas.microsoft.com/office/drawing/2014/main" id="{D4827201-F936-487C-BB1F-E50DA3545EE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28" name="Text Box 104">
          <a:extLst>
            <a:ext uri="{FF2B5EF4-FFF2-40B4-BE49-F238E27FC236}">
              <a16:creationId xmlns:a16="http://schemas.microsoft.com/office/drawing/2014/main" id="{EFF5B9F8-CE88-4B54-BC38-F0706638BD6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29" name="Text Box 105">
          <a:extLst>
            <a:ext uri="{FF2B5EF4-FFF2-40B4-BE49-F238E27FC236}">
              <a16:creationId xmlns:a16="http://schemas.microsoft.com/office/drawing/2014/main" id="{E681FFDC-C71B-43A9-B161-CC4A86D7753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30" name="Text Box 106">
          <a:extLst>
            <a:ext uri="{FF2B5EF4-FFF2-40B4-BE49-F238E27FC236}">
              <a16:creationId xmlns:a16="http://schemas.microsoft.com/office/drawing/2014/main" id="{EB11D85D-2E9F-474F-A7EF-C0A390F76C8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31" name="Text Box 107">
          <a:extLst>
            <a:ext uri="{FF2B5EF4-FFF2-40B4-BE49-F238E27FC236}">
              <a16:creationId xmlns:a16="http://schemas.microsoft.com/office/drawing/2014/main" id="{CBEF8956-47F6-43CB-ACC1-6E6A3C36906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32" name="Text Box 108">
          <a:extLst>
            <a:ext uri="{FF2B5EF4-FFF2-40B4-BE49-F238E27FC236}">
              <a16:creationId xmlns:a16="http://schemas.microsoft.com/office/drawing/2014/main" id="{D5EC32AE-F696-4A2C-9FEC-EACDD1B5B212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33" name="Text Box 109">
          <a:extLst>
            <a:ext uri="{FF2B5EF4-FFF2-40B4-BE49-F238E27FC236}">
              <a16:creationId xmlns:a16="http://schemas.microsoft.com/office/drawing/2014/main" id="{4D453125-FADC-4E9B-B2D8-215770FEB48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34" name="Text Box 110">
          <a:extLst>
            <a:ext uri="{FF2B5EF4-FFF2-40B4-BE49-F238E27FC236}">
              <a16:creationId xmlns:a16="http://schemas.microsoft.com/office/drawing/2014/main" id="{34B8DCA2-0A4C-4004-AFC8-A370E0A9724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35" name="Text Box 111">
          <a:extLst>
            <a:ext uri="{FF2B5EF4-FFF2-40B4-BE49-F238E27FC236}">
              <a16:creationId xmlns:a16="http://schemas.microsoft.com/office/drawing/2014/main" id="{CD4EB51F-A17A-4E14-970E-E013232E412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36" name="Text Box 112">
          <a:extLst>
            <a:ext uri="{FF2B5EF4-FFF2-40B4-BE49-F238E27FC236}">
              <a16:creationId xmlns:a16="http://schemas.microsoft.com/office/drawing/2014/main" id="{BA9A4592-A138-4748-9028-3AF0DF178B7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37" name="Text Box 113">
          <a:extLst>
            <a:ext uri="{FF2B5EF4-FFF2-40B4-BE49-F238E27FC236}">
              <a16:creationId xmlns:a16="http://schemas.microsoft.com/office/drawing/2014/main" id="{233AAA27-08C6-475C-A9C8-93AB139DBA4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38" name="Text Box 114">
          <a:extLst>
            <a:ext uri="{FF2B5EF4-FFF2-40B4-BE49-F238E27FC236}">
              <a16:creationId xmlns:a16="http://schemas.microsoft.com/office/drawing/2014/main" id="{8214F53F-DB76-4294-8176-F0F976E42C9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39" name="Text Box 115">
          <a:extLst>
            <a:ext uri="{FF2B5EF4-FFF2-40B4-BE49-F238E27FC236}">
              <a16:creationId xmlns:a16="http://schemas.microsoft.com/office/drawing/2014/main" id="{CE7ABAF8-7A18-4416-BB85-C937CF53C51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40" name="Text Box 116">
          <a:extLst>
            <a:ext uri="{FF2B5EF4-FFF2-40B4-BE49-F238E27FC236}">
              <a16:creationId xmlns:a16="http://schemas.microsoft.com/office/drawing/2014/main" id="{6655A413-3858-4F0B-9C52-55C75D196400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41" name="Text Box 117">
          <a:extLst>
            <a:ext uri="{FF2B5EF4-FFF2-40B4-BE49-F238E27FC236}">
              <a16:creationId xmlns:a16="http://schemas.microsoft.com/office/drawing/2014/main" id="{C8B8846A-7179-446B-8F43-6924490C04D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42" name="Text Box 118">
          <a:extLst>
            <a:ext uri="{FF2B5EF4-FFF2-40B4-BE49-F238E27FC236}">
              <a16:creationId xmlns:a16="http://schemas.microsoft.com/office/drawing/2014/main" id="{97772CDF-0092-4CA9-8D5B-31EB44F6D4A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43" name="Text Box 119">
          <a:extLst>
            <a:ext uri="{FF2B5EF4-FFF2-40B4-BE49-F238E27FC236}">
              <a16:creationId xmlns:a16="http://schemas.microsoft.com/office/drawing/2014/main" id="{73D5CF10-959F-4E6F-9298-665C5C6E4E4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44" name="Text Box 120">
          <a:extLst>
            <a:ext uri="{FF2B5EF4-FFF2-40B4-BE49-F238E27FC236}">
              <a16:creationId xmlns:a16="http://schemas.microsoft.com/office/drawing/2014/main" id="{E82996A6-7A31-4F00-9105-8376C89C1E8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45" name="Text Box 121">
          <a:extLst>
            <a:ext uri="{FF2B5EF4-FFF2-40B4-BE49-F238E27FC236}">
              <a16:creationId xmlns:a16="http://schemas.microsoft.com/office/drawing/2014/main" id="{23A1146B-C7CE-4D15-9D35-8046B1411180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46" name="Text Box 122">
          <a:extLst>
            <a:ext uri="{FF2B5EF4-FFF2-40B4-BE49-F238E27FC236}">
              <a16:creationId xmlns:a16="http://schemas.microsoft.com/office/drawing/2014/main" id="{A2F7037F-FF55-4A97-A6B2-25927613B5F3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47" name="Text Box 123">
          <a:extLst>
            <a:ext uri="{FF2B5EF4-FFF2-40B4-BE49-F238E27FC236}">
              <a16:creationId xmlns:a16="http://schemas.microsoft.com/office/drawing/2014/main" id="{17061A27-5288-4909-97E9-57E42905041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48" name="Text Box 124">
          <a:extLst>
            <a:ext uri="{FF2B5EF4-FFF2-40B4-BE49-F238E27FC236}">
              <a16:creationId xmlns:a16="http://schemas.microsoft.com/office/drawing/2014/main" id="{02C5BCCB-6360-4EAE-A67E-FC1A759AC0AC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49" name="Text Box 125">
          <a:extLst>
            <a:ext uri="{FF2B5EF4-FFF2-40B4-BE49-F238E27FC236}">
              <a16:creationId xmlns:a16="http://schemas.microsoft.com/office/drawing/2014/main" id="{1AD5A043-72A3-45D3-A394-DD280C783E8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50" name="Text Box 126">
          <a:extLst>
            <a:ext uri="{FF2B5EF4-FFF2-40B4-BE49-F238E27FC236}">
              <a16:creationId xmlns:a16="http://schemas.microsoft.com/office/drawing/2014/main" id="{F8238743-DB47-4EBD-B6FE-2E9822D3E40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51" name="Text Box 127">
          <a:extLst>
            <a:ext uri="{FF2B5EF4-FFF2-40B4-BE49-F238E27FC236}">
              <a16:creationId xmlns:a16="http://schemas.microsoft.com/office/drawing/2014/main" id="{40FB3CB2-A983-44D4-8F28-B169ED0BF788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52" name="Text Box 128">
          <a:extLst>
            <a:ext uri="{FF2B5EF4-FFF2-40B4-BE49-F238E27FC236}">
              <a16:creationId xmlns:a16="http://schemas.microsoft.com/office/drawing/2014/main" id="{4C0E7841-853D-458B-AECA-26C3B820EF5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53" name="Text Box 129">
          <a:extLst>
            <a:ext uri="{FF2B5EF4-FFF2-40B4-BE49-F238E27FC236}">
              <a16:creationId xmlns:a16="http://schemas.microsoft.com/office/drawing/2014/main" id="{320882C9-65E9-46F2-8FD0-743E82EFE196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54" name="Text Box 130">
          <a:extLst>
            <a:ext uri="{FF2B5EF4-FFF2-40B4-BE49-F238E27FC236}">
              <a16:creationId xmlns:a16="http://schemas.microsoft.com/office/drawing/2014/main" id="{CB2FBDE1-F40C-4B6F-9902-58E91C84D28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55" name="Text Box 131">
          <a:extLst>
            <a:ext uri="{FF2B5EF4-FFF2-40B4-BE49-F238E27FC236}">
              <a16:creationId xmlns:a16="http://schemas.microsoft.com/office/drawing/2014/main" id="{AA52862C-941E-4EF8-9B67-234028BE2B7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56" name="Text Box 132">
          <a:extLst>
            <a:ext uri="{FF2B5EF4-FFF2-40B4-BE49-F238E27FC236}">
              <a16:creationId xmlns:a16="http://schemas.microsoft.com/office/drawing/2014/main" id="{3E9ED177-EF9E-4894-A610-787FD4DACB69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57" name="Text Box 133">
          <a:extLst>
            <a:ext uri="{FF2B5EF4-FFF2-40B4-BE49-F238E27FC236}">
              <a16:creationId xmlns:a16="http://schemas.microsoft.com/office/drawing/2014/main" id="{78E1A462-CFFE-4685-919F-DC39A2B47A9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58" name="Text Box 134">
          <a:extLst>
            <a:ext uri="{FF2B5EF4-FFF2-40B4-BE49-F238E27FC236}">
              <a16:creationId xmlns:a16="http://schemas.microsoft.com/office/drawing/2014/main" id="{B34A8873-9CCF-4355-BDE6-8209AF59BA7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59" name="Text Box 135">
          <a:extLst>
            <a:ext uri="{FF2B5EF4-FFF2-40B4-BE49-F238E27FC236}">
              <a16:creationId xmlns:a16="http://schemas.microsoft.com/office/drawing/2014/main" id="{8795EFA1-26B6-43AD-B29A-E843A0942E45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60" name="Text Box 136">
          <a:extLst>
            <a:ext uri="{FF2B5EF4-FFF2-40B4-BE49-F238E27FC236}">
              <a16:creationId xmlns:a16="http://schemas.microsoft.com/office/drawing/2014/main" id="{D8980A74-F963-4C88-93E1-A3FE10C02A77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61" name="Text Box 137">
          <a:extLst>
            <a:ext uri="{FF2B5EF4-FFF2-40B4-BE49-F238E27FC236}">
              <a16:creationId xmlns:a16="http://schemas.microsoft.com/office/drawing/2014/main" id="{CEDE4E3D-3E25-4E1A-9725-899A753F70F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62" name="Text Box 138">
          <a:extLst>
            <a:ext uri="{FF2B5EF4-FFF2-40B4-BE49-F238E27FC236}">
              <a16:creationId xmlns:a16="http://schemas.microsoft.com/office/drawing/2014/main" id="{5BA8716A-4788-46C3-9E5C-B4B0C7B9C924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63" name="Text Box 139">
          <a:extLst>
            <a:ext uri="{FF2B5EF4-FFF2-40B4-BE49-F238E27FC236}">
              <a16:creationId xmlns:a16="http://schemas.microsoft.com/office/drawing/2014/main" id="{52A05516-2355-4C4E-AE94-386D289E411B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64" name="Text Box 140">
          <a:extLst>
            <a:ext uri="{FF2B5EF4-FFF2-40B4-BE49-F238E27FC236}">
              <a16:creationId xmlns:a16="http://schemas.microsoft.com/office/drawing/2014/main" id="{30AFA349-BE49-44C4-BCAB-5D756485BCBD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65" name="Text Box 141">
          <a:extLst>
            <a:ext uri="{FF2B5EF4-FFF2-40B4-BE49-F238E27FC236}">
              <a16:creationId xmlns:a16="http://schemas.microsoft.com/office/drawing/2014/main" id="{D54BF6D3-BB9D-4EBA-9985-0B473449402E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66" name="Text Box 142">
          <a:extLst>
            <a:ext uri="{FF2B5EF4-FFF2-40B4-BE49-F238E27FC236}">
              <a16:creationId xmlns:a16="http://schemas.microsoft.com/office/drawing/2014/main" id="{DADEECC0-43DD-4C86-AC15-380C10F6696F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67" name="Text Box 143">
          <a:extLst>
            <a:ext uri="{FF2B5EF4-FFF2-40B4-BE49-F238E27FC236}">
              <a16:creationId xmlns:a16="http://schemas.microsoft.com/office/drawing/2014/main" id="{5323325C-9625-4FA7-9192-A1436B7699C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68" name="Text Box 144">
          <a:extLst>
            <a:ext uri="{FF2B5EF4-FFF2-40B4-BE49-F238E27FC236}">
              <a16:creationId xmlns:a16="http://schemas.microsoft.com/office/drawing/2014/main" id="{8ABA2853-3013-475A-AAFD-6782F74DF8A1}"/>
            </a:ext>
          </a:extLst>
        </xdr:cNvPr>
        <xdr:cNvSpPr txBox="1">
          <a:spLocks noChangeArrowheads="1"/>
        </xdr:cNvSpPr>
      </xdr:nvSpPr>
      <xdr:spPr bwMode="auto">
        <a:xfrm>
          <a:off x="76200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19050</xdr:colOff>
      <xdr:row>13</xdr:row>
      <xdr:rowOff>0</xdr:rowOff>
    </xdr:from>
    <xdr:to>
      <xdr:col>21</xdr:col>
      <xdr:colOff>0</xdr:colOff>
      <xdr:row>13</xdr:row>
      <xdr:rowOff>19050</xdr:rowOff>
    </xdr:to>
    <xdr:sp macro="" textlink="">
      <xdr:nvSpPr>
        <xdr:cNvPr id="869" name="Text Box 145">
          <a:extLst>
            <a:ext uri="{FF2B5EF4-FFF2-40B4-BE49-F238E27FC236}">
              <a16:creationId xmlns:a16="http://schemas.microsoft.com/office/drawing/2014/main" id="{F5A9FF84-F46A-4454-BB39-39CA91003B98}"/>
            </a:ext>
          </a:extLst>
        </xdr:cNvPr>
        <xdr:cNvSpPr txBox="1">
          <a:spLocks noChangeArrowheads="1"/>
        </xdr:cNvSpPr>
      </xdr:nvSpPr>
      <xdr:spPr bwMode="auto">
        <a:xfrm>
          <a:off x="781050" y="18764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01"/>
  <sheetViews>
    <sheetView showGridLines="0" tabSelected="1" topLeftCell="A11" zoomScaleNormal="100" workbookViewId="0">
      <selection activeCell="A92" sqref="A92"/>
    </sheetView>
  </sheetViews>
  <sheetFormatPr baseColWidth="10" defaultColWidth="9.140625" defaultRowHeight="15" x14ac:dyDescent="0.25"/>
  <cols>
    <col min="1" max="1" width="89.85546875" customWidth="1"/>
    <col min="2" max="2" width="16.28515625" customWidth="1"/>
    <col min="3" max="3" width="20.5703125" customWidth="1"/>
    <col min="4" max="4" width="13.140625" bestFit="1" customWidth="1"/>
    <col min="5" max="5" width="15.140625" bestFit="1" customWidth="1"/>
    <col min="6" max="6" width="16.85546875" bestFit="1" customWidth="1"/>
    <col min="15" max="15" width="2.85546875" customWidth="1"/>
    <col min="16" max="16" width="1" customWidth="1"/>
  </cols>
  <sheetData>
    <row r="3" spans="1:5" ht="18.75" x14ac:dyDescent="0.3">
      <c r="A3" s="131"/>
      <c r="B3" s="131"/>
      <c r="C3" s="131"/>
      <c r="E3" s="6" t="s">
        <v>39</v>
      </c>
    </row>
    <row r="4" spans="1:5" ht="18.75" x14ac:dyDescent="0.25">
      <c r="A4" s="131"/>
      <c r="B4" s="131"/>
      <c r="C4" s="131"/>
      <c r="E4" s="11" t="s">
        <v>101</v>
      </c>
    </row>
    <row r="5" spans="1:5" ht="18.75" x14ac:dyDescent="0.25">
      <c r="A5" s="30"/>
      <c r="B5" s="30"/>
      <c r="C5" s="30"/>
      <c r="E5" s="11"/>
    </row>
    <row r="6" spans="1:5" ht="18.75" x14ac:dyDescent="0.25">
      <c r="A6" s="30"/>
      <c r="B6" s="30"/>
      <c r="C6" s="30"/>
      <c r="E6" s="11"/>
    </row>
    <row r="7" spans="1:5" ht="18.75" x14ac:dyDescent="0.25">
      <c r="A7" s="30"/>
      <c r="B7" s="30"/>
      <c r="C7" s="30"/>
      <c r="E7" s="11"/>
    </row>
    <row r="8" spans="1:5" ht="18.75" x14ac:dyDescent="0.25">
      <c r="A8" s="131" t="s">
        <v>115</v>
      </c>
      <c r="B8" s="131"/>
      <c r="C8" s="131"/>
      <c r="E8" s="11" t="s">
        <v>102</v>
      </c>
    </row>
    <row r="9" spans="1:5" ht="18.75" x14ac:dyDescent="0.3">
      <c r="A9" s="132" t="s">
        <v>104</v>
      </c>
      <c r="B9" s="132"/>
      <c r="C9" s="132"/>
      <c r="E9" s="6" t="s">
        <v>93</v>
      </c>
    </row>
    <row r="10" spans="1:5" x14ac:dyDescent="0.25">
      <c r="A10" s="130" t="s">
        <v>36</v>
      </c>
      <c r="B10" s="130"/>
      <c r="C10" s="130"/>
      <c r="E10" s="11" t="s">
        <v>99</v>
      </c>
    </row>
    <row r="11" spans="1:5" x14ac:dyDescent="0.25">
      <c r="E11" s="11" t="s">
        <v>100</v>
      </c>
    </row>
    <row r="12" spans="1:5" ht="31.5" x14ac:dyDescent="0.25">
      <c r="A12" s="9" t="s">
        <v>0</v>
      </c>
      <c r="B12" s="10" t="s">
        <v>37</v>
      </c>
      <c r="C12" s="10" t="s">
        <v>38</v>
      </c>
    </row>
    <row r="13" spans="1:5" x14ac:dyDescent="0.25">
      <c r="A13" s="1" t="s">
        <v>1</v>
      </c>
      <c r="B13" s="12"/>
      <c r="C13" s="12"/>
    </row>
    <row r="14" spans="1:5" x14ac:dyDescent="0.25">
      <c r="A14" s="2" t="s">
        <v>2</v>
      </c>
      <c r="B14" s="31"/>
      <c r="C14" s="15"/>
    </row>
    <row r="15" spans="1:5" x14ac:dyDescent="0.25">
      <c r="A15" s="5" t="s">
        <v>3</v>
      </c>
      <c r="B15" s="120">
        <f>171018686.6+0.12+30002173+800000+18256711+1886390+903636.8</f>
        <v>222867597.52000001</v>
      </c>
      <c r="C15" s="33">
        <v>0</v>
      </c>
      <c r="E15" s="37"/>
    </row>
    <row r="16" spans="1:5" x14ac:dyDescent="0.25">
      <c r="A16" s="5" t="s">
        <v>4</v>
      </c>
      <c r="B16" s="120">
        <f>9708000+4585000+235000+602253</f>
        <v>15130253</v>
      </c>
      <c r="C16" s="33">
        <v>0</v>
      </c>
    </row>
    <row r="17" spans="1:5" x14ac:dyDescent="0.25">
      <c r="A17" s="5" t="s">
        <v>40</v>
      </c>
      <c r="B17" s="33">
        <v>0</v>
      </c>
      <c r="C17" s="33">
        <v>0</v>
      </c>
    </row>
    <row r="18" spans="1:5" x14ac:dyDescent="0.25">
      <c r="A18" s="5" t="s">
        <v>5</v>
      </c>
      <c r="B18" s="33">
        <v>0</v>
      </c>
      <c r="C18" s="33">
        <v>0</v>
      </c>
      <c r="D18" s="28"/>
    </row>
    <row r="19" spans="1:5" x14ac:dyDescent="0.25">
      <c r="A19" s="5" t="s">
        <v>6</v>
      </c>
      <c r="B19" s="120">
        <f>14121805.32+14326713.96+1890493.2+1510041</f>
        <v>31849053.48</v>
      </c>
      <c r="C19" s="33">
        <v>0</v>
      </c>
      <c r="D19" s="28"/>
      <c r="E19" s="37"/>
    </row>
    <row r="20" spans="1:5" x14ac:dyDescent="0.25">
      <c r="A20" s="2" t="s">
        <v>7</v>
      </c>
      <c r="B20" s="19"/>
      <c r="D20" s="28"/>
    </row>
    <row r="21" spans="1:5" x14ac:dyDescent="0.25">
      <c r="A21" s="5" t="s">
        <v>8</v>
      </c>
      <c r="B21" s="120">
        <f>5740000+100000</f>
        <v>5840000</v>
      </c>
      <c r="C21" s="33">
        <v>0</v>
      </c>
    </row>
    <row r="22" spans="1:5" x14ac:dyDescent="0.25">
      <c r="A22" s="5" t="s">
        <v>9</v>
      </c>
      <c r="B22" s="120">
        <f>1500000+1483500</f>
        <v>2983500</v>
      </c>
      <c r="C22" s="33">
        <v>0</v>
      </c>
    </row>
    <row r="23" spans="1:5" x14ac:dyDescent="0.25">
      <c r="A23" s="5" t="s">
        <v>10</v>
      </c>
      <c r="B23" s="120">
        <f>6055668.8</f>
        <v>6055668.7999999998</v>
      </c>
      <c r="C23" s="33">
        <v>0</v>
      </c>
    </row>
    <row r="24" spans="1:5" ht="18" customHeight="1" x14ac:dyDescent="0.25">
      <c r="A24" s="5" t="s">
        <v>11</v>
      </c>
      <c r="B24" s="120">
        <v>256500</v>
      </c>
      <c r="C24" s="33">
        <v>0</v>
      </c>
      <c r="E24" s="37"/>
    </row>
    <row r="25" spans="1:5" x14ac:dyDescent="0.25">
      <c r="A25" s="5" t="s">
        <v>12</v>
      </c>
      <c r="B25" s="120">
        <f>2000000+5656000+658000</f>
        <v>8314000</v>
      </c>
      <c r="C25" s="33">
        <v>0</v>
      </c>
      <c r="E25" s="14"/>
    </row>
    <row r="26" spans="1:5" x14ac:dyDescent="0.25">
      <c r="A26" s="5" t="s">
        <v>13</v>
      </c>
      <c r="B26" s="120">
        <f>687000+544339.2</f>
        <v>1231339.2</v>
      </c>
      <c r="C26" s="33">
        <v>0</v>
      </c>
      <c r="E26" s="14"/>
    </row>
    <row r="27" spans="1:5" x14ac:dyDescent="0.25">
      <c r="A27" s="5" t="s">
        <v>14</v>
      </c>
      <c r="B27" s="120">
        <f>500000+139884+1100000</f>
        <v>1739884</v>
      </c>
      <c r="C27" s="33">
        <v>0</v>
      </c>
      <c r="E27" s="27"/>
    </row>
    <row r="28" spans="1:5" x14ac:dyDescent="0.25">
      <c r="A28" s="5" t="s">
        <v>15</v>
      </c>
      <c r="B28" s="120">
        <f>20000+100000+55000+100000+30412450+1838440+2152789.6+150000+1980000</f>
        <v>36808679.600000001</v>
      </c>
      <c r="C28" s="33">
        <v>0</v>
      </c>
    </row>
    <row r="29" spans="1:5" x14ac:dyDescent="0.25">
      <c r="A29" s="5" t="s">
        <v>41</v>
      </c>
      <c r="B29" s="33">
        <v>2330000</v>
      </c>
      <c r="C29" s="33">
        <v>0</v>
      </c>
    </row>
    <row r="30" spans="1:5" x14ac:dyDescent="0.25">
      <c r="A30" s="2" t="s">
        <v>16</v>
      </c>
      <c r="B30" s="125"/>
      <c r="C30" s="33"/>
    </row>
    <row r="31" spans="1:5" x14ac:dyDescent="0.25">
      <c r="A31" s="5" t="s">
        <v>17</v>
      </c>
      <c r="B31" s="33">
        <f>239000+32000</f>
        <v>271000</v>
      </c>
      <c r="C31" s="33">
        <v>0</v>
      </c>
    </row>
    <row r="32" spans="1:5" x14ac:dyDescent="0.25">
      <c r="A32" s="5" t="s">
        <v>18</v>
      </c>
      <c r="B32" s="120">
        <f>7000+2109000+10531000+655000</f>
        <v>13302000</v>
      </c>
      <c r="C32" s="33">
        <v>0</v>
      </c>
      <c r="E32" s="37"/>
    </row>
    <row r="33" spans="1:4" x14ac:dyDescent="0.25">
      <c r="A33" s="5" t="s">
        <v>19</v>
      </c>
      <c r="B33" s="120">
        <f>100000+348000+35960.5</f>
        <v>483960.5</v>
      </c>
      <c r="C33" s="33">
        <v>0</v>
      </c>
    </row>
    <row r="34" spans="1:4" x14ac:dyDescent="0.25">
      <c r="A34" s="5" t="s">
        <v>20</v>
      </c>
      <c r="B34" s="33">
        <v>75000</v>
      </c>
      <c r="C34" s="33">
        <v>0</v>
      </c>
    </row>
    <row r="35" spans="1:4" x14ac:dyDescent="0.25">
      <c r="A35" s="5" t="s">
        <v>21</v>
      </c>
      <c r="B35" s="120">
        <f>30000+307000</f>
        <v>337000</v>
      </c>
      <c r="C35" s="33">
        <v>0</v>
      </c>
    </row>
    <row r="36" spans="1:4" x14ac:dyDescent="0.25">
      <c r="A36" s="5" t="s">
        <v>22</v>
      </c>
      <c r="B36" s="120">
        <f>20000+15000+7000+92000+20000+5250299.5+2000</f>
        <v>5406299.5</v>
      </c>
      <c r="C36" s="33">
        <v>0</v>
      </c>
    </row>
    <row r="37" spans="1:4" x14ac:dyDescent="0.25">
      <c r="A37" s="5" t="s">
        <v>23</v>
      </c>
      <c r="B37" s="120">
        <f>9600000+10000+146886.4</f>
        <v>9756886.4000000004</v>
      </c>
      <c r="C37" s="33">
        <v>0</v>
      </c>
    </row>
    <row r="38" spans="1:4" x14ac:dyDescent="0.25">
      <c r="A38" s="5" t="s">
        <v>42</v>
      </c>
      <c r="B38" s="33">
        <v>0</v>
      </c>
      <c r="C38" s="33">
        <v>0</v>
      </c>
    </row>
    <row r="39" spans="1:4" x14ac:dyDescent="0.25">
      <c r="A39" s="5" t="s">
        <v>24</v>
      </c>
      <c r="B39" s="33">
        <f>80000+700000+93000+7161500+33000+372740+4000+3000+25000</f>
        <v>8472240</v>
      </c>
      <c r="C39" s="33">
        <v>0</v>
      </c>
    </row>
    <row r="40" spans="1:4" x14ac:dyDescent="0.25">
      <c r="A40" s="2" t="s">
        <v>25</v>
      </c>
      <c r="B40" s="125"/>
      <c r="D40" s="14"/>
    </row>
    <row r="41" spans="1:4" x14ac:dyDescent="0.25">
      <c r="A41" s="5" t="s">
        <v>26</v>
      </c>
      <c r="B41" s="33">
        <v>0</v>
      </c>
      <c r="C41" s="33">
        <v>0</v>
      </c>
      <c r="D41" s="14"/>
    </row>
    <row r="42" spans="1:4" x14ac:dyDescent="0.25">
      <c r="A42" s="5" t="s">
        <v>43</v>
      </c>
      <c r="B42" s="33">
        <v>0</v>
      </c>
      <c r="C42" s="33">
        <v>0</v>
      </c>
      <c r="D42" s="27"/>
    </row>
    <row r="43" spans="1:4" x14ac:dyDescent="0.25">
      <c r="A43" s="5" t="s">
        <v>44</v>
      </c>
      <c r="B43" s="33">
        <v>0</v>
      </c>
      <c r="C43" s="33">
        <v>0</v>
      </c>
    </row>
    <row r="44" spans="1:4" x14ac:dyDescent="0.25">
      <c r="A44" s="5" t="s">
        <v>45</v>
      </c>
      <c r="B44" s="33">
        <v>0</v>
      </c>
      <c r="C44" s="33">
        <v>0</v>
      </c>
    </row>
    <row r="45" spans="1:4" x14ac:dyDescent="0.25">
      <c r="A45" s="5" t="s">
        <v>46</v>
      </c>
      <c r="B45" s="33">
        <v>0</v>
      </c>
      <c r="C45" s="33">
        <v>0</v>
      </c>
    </row>
    <row r="46" spans="1:4" x14ac:dyDescent="0.25">
      <c r="A46" s="5" t="s">
        <v>27</v>
      </c>
      <c r="B46" s="33">
        <v>0</v>
      </c>
      <c r="C46" s="33">
        <v>0</v>
      </c>
    </row>
    <row r="47" spans="1:4" x14ac:dyDescent="0.25">
      <c r="A47" s="5" t="s">
        <v>47</v>
      </c>
      <c r="B47" s="120">
        <f>1684092+21720150</f>
        <v>23404242</v>
      </c>
      <c r="C47" s="33">
        <v>0</v>
      </c>
    </row>
    <row r="48" spans="1:4" x14ac:dyDescent="0.25">
      <c r="A48" s="2" t="s">
        <v>48</v>
      </c>
      <c r="B48" s="125"/>
    </row>
    <row r="49" spans="1:6" x14ac:dyDescent="0.25">
      <c r="A49" s="5" t="s">
        <v>49</v>
      </c>
      <c r="B49" s="33">
        <v>0</v>
      </c>
      <c r="C49" s="33">
        <v>0</v>
      </c>
    </row>
    <row r="50" spans="1:6" x14ac:dyDescent="0.25">
      <c r="A50" s="5" t="s">
        <v>50</v>
      </c>
      <c r="B50" s="33">
        <v>0</v>
      </c>
      <c r="C50" s="33">
        <v>0</v>
      </c>
    </row>
    <row r="51" spans="1:6" x14ac:dyDescent="0.25">
      <c r="A51" s="5" t="s">
        <v>51</v>
      </c>
      <c r="B51" s="33">
        <v>0</v>
      </c>
      <c r="C51" s="33">
        <v>0</v>
      </c>
    </row>
    <row r="52" spans="1:6" x14ac:dyDescent="0.25">
      <c r="A52" s="5" t="s">
        <v>52</v>
      </c>
      <c r="B52" s="33">
        <v>0</v>
      </c>
      <c r="C52" s="33">
        <v>0</v>
      </c>
      <c r="E52" s="34"/>
      <c r="F52" s="24"/>
    </row>
    <row r="53" spans="1:6" x14ac:dyDescent="0.25">
      <c r="A53" s="5" t="s">
        <v>53</v>
      </c>
      <c r="B53" s="33">
        <v>0</v>
      </c>
      <c r="C53" s="33">
        <v>0</v>
      </c>
      <c r="E53" s="34"/>
      <c r="F53" s="24"/>
    </row>
    <row r="54" spans="1:6" x14ac:dyDescent="0.25">
      <c r="A54" s="5" t="s">
        <v>54</v>
      </c>
      <c r="B54" s="33">
        <v>0</v>
      </c>
      <c r="C54" s="33">
        <v>0</v>
      </c>
      <c r="E54" s="34"/>
      <c r="F54" s="24"/>
    </row>
    <row r="55" spans="1:6" x14ac:dyDescent="0.25">
      <c r="A55" s="5" t="s">
        <v>55</v>
      </c>
      <c r="B55" s="33">
        <v>0</v>
      </c>
      <c r="C55" s="33">
        <v>0</v>
      </c>
      <c r="E55" s="35"/>
      <c r="F55" s="24"/>
    </row>
    <row r="56" spans="1:6" x14ac:dyDescent="0.25">
      <c r="A56" s="2" t="s">
        <v>28</v>
      </c>
      <c r="B56" s="125"/>
      <c r="E56" s="24"/>
      <c r="F56" s="24"/>
    </row>
    <row r="57" spans="1:6" x14ac:dyDescent="0.25">
      <c r="A57" s="5" t="s">
        <v>29</v>
      </c>
      <c r="B57" s="120">
        <f>1351173.76+3892274+65000+16000</f>
        <v>5324447.76</v>
      </c>
      <c r="C57" s="33">
        <v>0</v>
      </c>
      <c r="E57" s="24"/>
      <c r="F57" s="24"/>
    </row>
    <row r="58" spans="1:6" x14ac:dyDescent="0.25">
      <c r="A58" s="5" t="s">
        <v>30</v>
      </c>
      <c r="B58" s="33">
        <f>145000+323465.01</f>
        <v>468465.01</v>
      </c>
      <c r="C58" s="33">
        <v>0</v>
      </c>
      <c r="E58" s="34"/>
      <c r="F58" s="24"/>
    </row>
    <row r="59" spans="1:6" x14ac:dyDescent="0.25">
      <c r="A59" s="5" t="s">
        <v>31</v>
      </c>
      <c r="B59" s="33">
        <v>0</v>
      </c>
      <c r="C59" s="33">
        <v>0</v>
      </c>
      <c r="E59" s="34"/>
      <c r="F59" s="34"/>
    </row>
    <row r="60" spans="1:6" x14ac:dyDescent="0.25">
      <c r="A60" s="5" t="s">
        <v>32</v>
      </c>
      <c r="B60" s="33">
        <v>5250000</v>
      </c>
      <c r="C60" s="33">
        <v>0</v>
      </c>
      <c r="E60" s="36"/>
      <c r="F60" s="34"/>
    </row>
    <row r="61" spans="1:6" x14ac:dyDescent="0.25">
      <c r="A61" s="5" t="s">
        <v>33</v>
      </c>
      <c r="B61" s="33">
        <f>159687.23+75000+56000+99000</f>
        <v>389687.23</v>
      </c>
      <c r="C61" s="33">
        <v>0</v>
      </c>
      <c r="E61" s="24"/>
      <c r="F61" s="34"/>
    </row>
    <row r="62" spans="1:6" x14ac:dyDescent="0.25">
      <c r="A62" s="5" t="s">
        <v>56</v>
      </c>
      <c r="B62" s="33">
        <v>153400</v>
      </c>
      <c r="C62" s="33">
        <v>0</v>
      </c>
      <c r="E62" s="34"/>
      <c r="F62" s="35"/>
    </row>
    <row r="63" spans="1:6" x14ac:dyDescent="0.25">
      <c r="A63" s="5" t="s">
        <v>57</v>
      </c>
      <c r="B63" s="33">
        <v>0</v>
      </c>
      <c r="C63" s="33">
        <v>0</v>
      </c>
      <c r="E63" s="34"/>
      <c r="F63" s="24"/>
    </row>
    <row r="64" spans="1:6" x14ac:dyDescent="0.25">
      <c r="A64" s="5" t="s">
        <v>34</v>
      </c>
      <c r="B64" s="33">
        <v>0</v>
      </c>
      <c r="C64" s="33">
        <v>0</v>
      </c>
      <c r="E64" s="35"/>
      <c r="F64" s="24"/>
    </row>
    <row r="65" spans="1:6" x14ac:dyDescent="0.25">
      <c r="A65" s="5" t="s">
        <v>58</v>
      </c>
      <c r="B65" s="33">
        <v>0</v>
      </c>
      <c r="C65" s="33">
        <v>0</v>
      </c>
      <c r="E65" s="36"/>
      <c r="F65" s="24"/>
    </row>
    <row r="66" spans="1:6" x14ac:dyDescent="0.25">
      <c r="A66" s="2" t="s">
        <v>59</v>
      </c>
      <c r="B66" s="125"/>
      <c r="E66" s="34"/>
      <c r="F66" s="24"/>
    </row>
    <row r="67" spans="1:6" x14ac:dyDescent="0.25">
      <c r="A67" s="5" t="s">
        <v>60</v>
      </c>
      <c r="B67" s="33">
        <v>0</v>
      </c>
      <c r="C67" s="33">
        <v>0</v>
      </c>
      <c r="E67" s="34"/>
      <c r="F67" s="24"/>
    </row>
    <row r="68" spans="1:6" x14ac:dyDescent="0.25">
      <c r="A68" s="5" t="s">
        <v>61</v>
      </c>
      <c r="B68" s="33">
        <v>0</v>
      </c>
      <c r="C68" s="33">
        <v>0</v>
      </c>
      <c r="E68" s="34"/>
      <c r="F68" s="24"/>
    </row>
    <row r="69" spans="1:6" x14ac:dyDescent="0.25">
      <c r="A69" s="5" t="s">
        <v>62</v>
      </c>
      <c r="B69" s="33">
        <v>0</v>
      </c>
      <c r="C69" s="33">
        <v>0</v>
      </c>
      <c r="E69" s="34"/>
      <c r="F69" s="24"/>
    </row>
    <row r="70" spans="1:6" ht="30" x14ac:dyDescent="0.25">
      <c r="A70" s="5" t="s">
        <v>63</v>
      </c>
      <c r="B70" s="33">
        <v>0</v>
      </c>
      <c r="C70" s="33">
        <v>0</v>
      </c>
      <c r="E70" s="35"/>
      <c r="F70" s="24"/>
    </row>
    <row r="71" spans="1:6" x14ac:dyDescent="0.25">
      <c r="A71" s="2" t="s">
        <v>64</v>
      </c>
      <c r="B71" s="125"/>
      <c r="E71" s="24"/>
      <c r="F71" s="24"/>
    </row>
    <row r="72" spans="1:6" x14ac:dyDescent="0.25">
      <c r="A72" s="5" t="s">
        <v>65</v>
      </c>
      <c r="B72" s="33">
        <v>0</v>
      </c>
      <c r="C72" s="33">
        <v>0</v>
      </c>
      <c r="E72" s="24"/>
      <c r="F72" s="24"/>
    </row>
    <row r="73" spans="1:6" x14ac:dyDescent="0.25">
      <c r="A73" s="5" t="s">
        <v>66</v>
      </c>
      <c r="B73" s="33">
        <v>0</v>
      </c>
      <c r="C73" s="33">
        <v>0</v>
      </c>
    </row>
    <row r="74" spans="1:6" x14ac:dyDescent="0.25">
      <c r="A74" s="2" t="s">
        <v>67</v>
      </c>
      <c r="B74" s="125"/>
    </row>
    <row r="75" spans="1:6" x14ac:dyDescent="0.25">
      <c r="A75" s="5" t="s">
        <v>68</v>
      </c>
      <c r="B75" s="33">
        <v>0</v>
      </c>
      <c r="C75" s="33">
        <v>0</v>
      </c>
    </row>
    <row r="76" spans="1:6" x14ac:dyDescent="0.25">
      <c r="A76" s="5" t="s">
        <v>69</v>
      </c>
      <c r="B76" s="33">
        <v>0</v>
      </c>
      <c r="C76" s="33">
        <v>0</v>
      </c>
    </row>
    <row r="77" spans="1:6" x14ac:dyDescent="0.25">
      <c r="A77" s="5" t="s">
        <v>70</v>
      </c>
      <c r="B77" s="33">
        <v>0</v>
      </c>
      <c r="C77" s="33">
        <v>0</v>
      </c>
    </row>
    <row r="78" spans="1:6" x14ac:dyDescent="0.25">
      <c r="A78" s="7" t="s">
        <v>35</v>
      </c>
      <c r="B78" s="127"/>
      <c r="C78" s="4"/>
    </row>
    <row r="79" spans="1:6" x14ac:dyDescent="0.25">
      <c r="A79" s="3"/>
      <c r="B79" s="120"/>
    </row>
    <row r="80" spans="1:6" x14ac:dyDescent="0.25">
      <c r="A80" s="1" t="s">
        <v>71</v>
      </c>
      <c r="B80" s="126"/>
      <c r="C80" s="25"/>
    </row>
    <row r="81" spans="1:6" x14ac:dyDescent="0.25">
      <c r="A81" s="2" t="s">
        <v>72</v>
      </c>
      <c r="B81" s="125"/>
      <c r="C81" s="33"/>
    </row>
    <row r="82" spans="1:6" x14ac:dyDescent="0.25">
      <c r="A82" s="5" t="s">
        <v>73</v>
      </c>
      <c r="B82" s="33">
        <v>0</v>
      </c>
      <c r="C82" s="33">
        <v>0</v>
      </c>
    </row>
    <row r="83" spans="1:6" x14ac:dyDescent="0.25">
      <c r="A83" s="5" t="s">
        <v>74</v>
      </c>
      <c r="B83" s="33">
        <v>0</v>
      </c>
      <c r="C83" s="33">
        <v>0</v>
      </c>
    </row>
    <row r="84" spans="1:6" x14ac:dyDescent="0.25">
      <c r="A84" s="2" t="s">
        <v>75</v>
      </c>
      <c r="B84" s="125"/>
      <c r="E84" s="14"/>
      <c r="F84" s="14"/>
    </row>
    <row r="85" spans="1:6" x14ac:dyDescent="0.25">
      <c r="A85" s="5" t="s">
        <v>76</v>
      </c>
      <c r="B85" s="33">
        <v>0</v>
      </c>
      <c r="C85" s="33">
        <v>0</v>
      </c>
      <c r="D85" s="14"/>
      <c r="E85" s="14"/>
      <c r="F85" s="14"/>
    </row>
    <row r="86" spans="1:6" x14ac:dyDescent="0.25">
      <c r="A86" s="5" t="s">
        <v>77</v>
      </c>
      <c r="B86" s="33">
        <v>0</v>
      </c>
      <c r="C86" s="33">
        <v>0</v>
      </c>
      <c r="E86" s="14"/>
      <c r="F86" s="27"/>
    </row>
    <row r="87" spans="1:6" x14ac:dyDescent="0.25">
      <c r="A87" s="2" t="s">
        <v>78</v>
      </c>
      <c r="B87" s="19"/>
      <c r="E87" s="14"/>
      <c r="F87" s="14"/>
    </row>
    <row r="88" spans="1:6" x14ac:dyDescent="0.25">
      <c r="A88" s="5" t="s">
        <v>79</v>
      </c>
      <c r="B88" s="33">
        <v>0</v>
      </c>
      <c r="C88" s="33">
        <v>0</v>
      </c>
      <c r="E88" s="27"/>
      <c r="F88" s="14"/>
    </row>
    <row r="89" spans="1:6" x14ac:dyDescent="0.25">
      <c r="A89" s="7" t="s">
        <v>80</v>
      </c>
      <c r="B89" s="127"/>
      <c r="C89" s="4"/>
      <c r="E89" s="14"/>
      <c r="F89" s="27"/>
    </row>
    <row r="90" spans="1:6" x14ac:dyDescent="0.25">
      <c r="B90" s="19"/>
      <c r="E90" s="27"/>
    </row>
    <row r="91" spans="1:6" ht="15.75" x14ac:dyDescent="0.25">
      <c r="A91" s="8" t="s">
        <v>81</v>
      </c>
      <c r="B91" s="128">
        <f>SUM(B15:B90)</f>
        <v>408501104</v>
      </c>
      <c r="C91" s="75">
        <v>0</v>
      </c>
      <c r="E91" s="27"/>
    </row>
    <row r="92" spans="1:6" x14ac:dyDescent="0.25">
      <c r="A92" t="s">
        <v>116</v>
      </c>
      <c r="B92" s="70"/>
    </row>
    <row r="93" spans="1:6" x14ac:dyDescent="0.25">
      <c r="B93" s="70"/>
    </row>
    <row r="95" spans="1:6" ht="30" x14ac:dyDescent="0.25">
      <c r="A95" s="72" t="s">
        <v>112</v>
      </c>
    </row>
    <row r="96" spans="1:6" ht="30" x14ac:dyDescent="0.25">
      <c r="A96" s="72" t="s">
        <v>113</v>
      </c>
      <c r="B96" s="71"/>
      <c r="C96" s="71"/>
    </row>
    <row r="97" spans="1:3" ht="60" x14ac:dyDescent="0.25">
      <c r="A97" s="72" t="s">
        <v>114</v>
      </c>
      <c r="B97" s="29"/>
      <c r="C97" s="29"/>
    </row>
    <row r="100" spans="1:3" x14ac:dyDescent="0.25">
      <c r="A100" s="129" t="s">
        <v>111</v>
      </c>
      <c r="B100" s="129"/>
      <c r="C100" s="129"/>
    </row>
    <row r="101" spans="1:3" x14ac:dyDescent="0.25">
      <c r="A101" s="130" t="s">
        <v>106</v>
      </c>
      <c r="B101" s="130"/>
      <c r="C101" s="130"/>
    </row>
  </sheetData>
  <mergeCells count="7">
    <mergeCell ref="A100:C100"/>
    <mergeCell ref="A101:C101"/>
    <mergeCell ref="A3:C3"/>
    <mergeCell ref="A4:C4"/>
    <mergeCell ref="A8:C8"/>
    <mergeCell ref="A10:C10"/>
    <mergeCell ref="A9:C9"/>
  </mergeCells>
  <pageMargins left="0.39370078740157483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9"/>
  <sheetViews>
    <sheetView showGridLines="0" topLeftCell="C29" zoomScale="98" zoomScaleNormal="98" workbookViewId="0">
      <selection activeCell="M36" sqref="M36"/>
    </sheetView>
  </sheetViews>
  <sheetFormatPr baseColWidth="10" defaultColWidth="9.140625" defaultRowHeight="15" x14ac:dyDescent="0.25"/>
  <cols>
    <col min="1" max="1" width="40" customWidth="1"/>
    <col min="2" max="2" width="15.5703125" customWidth="1"/>
    <col min="3" max="3" width="14.28515625" customWidth="1"/>
    <col min="4" max="4" width="15.7109375" customWidth="1"/>
    <col min="5" max="5" width="14.5703125" customWidth="1"/>
    <col min="6" max="6" width="14.7109375" customWidth="1"/>
    <col min="7" max="7" width="14.28515625" customWidth="1"/>
    <col min="8" max="8" width="18" customWidth="1"/>
    <col min="9" max="9" width="16.42578125" customWidth="1"/>
    <col min="10" max="11" width="14.85546875" customWidth="1"/>
    <col min="12" max="12" width="19.28515625" customWidth="1"/>
    <col min="13" max="13" width="15.42578125" customWidth="1"/>
    <col min="14" max="14" width="19.140625" customWidth="1"/>
    <col min="15" max="15" width="7.28515625" customWidth="1"/>
    <col min="16" max="16" width="14" customWidth="1"/>
    <col min="17" max="17" width="16" customWidth="1"/>
    <col min="18" max="18" width="21.140625" customWidth="1"/>
    <col min="19" max="20" width="6" hidden="1" customWidth="1"/>
    <col min="21" max="21" width="1" customWidth="1"/>
    <col min="22" max="22" width="6" hidden="1" customWidth="1"/>
    <col min="23" max="23" width="19.140625" customWidth="1"/>
    <col min="24" max="24" width="3.28515625" customWidth="1"/>
    <col min="25" max="26" width="7" hidden="1" customWidth="1"/>
    <col min="27" max="27" width="14" customWidth="1"/>
    <col min="28" max="28" width="19.140625" customWidth="1"/>
    <col min="35" max="35" width="15.42578125" customWidth="1"/>
  </cols>
  <sheetData>
    <row r="1" spans="1:28" x14ac:dyDescent="0.25"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28" x14ac:dyDescent="0.25"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28" x14ac:dyDescent="0.25"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28" x14ac:dyDescent="0.25"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28" x14ac:dyDescent="0.25"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28" x14ac:dyDescent="0.25"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28" x14ac:dyDescent="0.25"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28" ht="18.75" x14ac:dyDescent="0.3">
      <c r="A8" s="131" t="s">
        <v>115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6" t="s">
        <v>93</v>
      </c>
    </row>
    <row r="9" spans="1:28" ht="15.75" x14ac:dyDescent="0.25">
      <c r="A9" s="132" t="s">
        <v>103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1" t="s">
        <v>95</v>
      </c>
    </row>
    <row r="10" spans="1:28" x14ac:dyDescent="0.25">
      <c r="A10" s="130" t="s">
        <v>36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1" t="s">
        <v>96</v>
      </c>
    </row>
    <row r="11" spans="1:28" x14ac:dyDescent="0.25"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1" t="s">
        <v>94</v>
      </c>
    </row>
    <row r="12" spans="1:28" ht="15.75" x14ac:dyDescent="0.25">
      <c r="A12" s="9" t="s">
        <v>0</v>
      </c>
      <c r="B12" s="10" t="s">
        <v>105</v>
      </c>
      <c r="C12" s="10" t="s">
        <v>82</v>
      </c>
      <c r="D12" s="10" t="s">
        <v>83</v>
      </c>
      <c r="E12" s="10" t="s">
        <v>84</v>
      </c>
      <c r="F12" s="10" t="s">
        <v>85</v>
      </c>
      <c r="G12" s="10" t="s">
        <v>86</v>
      </c>
      <c r="H12" s="10" t="s">
        <v>87</v>
      </c>
      <c r="I12" s="10" t="s">
        <v>88</v>
      </c>
      <c r="J12" s="10" t="s">
        <v>89</v>
      </c>
      <c r="K12" s="10" t="s">
        <v>108</v>
      </c>
      <c r="L12" s="10" t="s">
        <v>90</v>
      </c>
      <c r="M12" s="10" t="s">
        <v>91</v>
      </c>
      <c r="N12" s="10" t="s">
        <v>92</v>
      </c>
      <c r="O12" s="11" t="s">
        <v>97</v>
      </c>
    </row>
    <row r="13" spans="1:28" ht="15.75" customHeight="1" x14ac:dyDescent="0.25">
      <c r="A13" s="1" t="s">
        <v>1</v>
      </c>
      <c r="B13" s="12"/>
      <c r="C13" s="12"/>
      <c r="D13" s="12"/>
      <c r="E13" s="12"/>
      <c r="F13" s="12"/>
      <c r="G13" s="32"/>
      <c r="I13" s="26"/>
      <c r="J13" s="26"/>
      <c r="K13" s="26"/>
      <c r="L13" s="122"/>
      <c r="M13" s="26"/>
      <c r="N13" s="26"/>
      <c r="O13" s="11" t="s">
        <v>98</v>
      </c>
    </row>
    <row r="14" spans="1:28" ht="30" x14ac:dyDescent="0.25">
      <c r="A14" s="2" t="s">
        <v>2</v>
      </c>
      <c r="B14" s="14"/>
      <c r="C14" s="13"/>
      <c r="D14" s="14"/>
      <c r="E14" s="14"/>
      <c r="F14" s="14"/>
      <c r="G14" s="14"/>
      <c r="H14" s="42"/>
      <c r="I14" s="38"/>
      <c r="J14" s="39"/>
      <c r="K14" s="40"/>
      <c r="L14" s="48"/>
      <c r="M14" s="48"/>
      <c r="N14" s="48"/>
      <c r="O14" s="83"/>
      <c r="P14" s="79"/>
      <c r="Q14" s="84"/>
      <c r="R14" s="119"/>
      <c r="S14" s="76"/>
      <c r="T14" s="77"/>
      <c r="Y14" s="104"/>
      <c r="Z14" s="104"/>
      <c r="AA14" s="24"/>
      <c r="AB14" s="40"/>
    </row>
    <row r="15" spans="1:28" x14ac:dyDescent="0.25">
      <c r="A15" s="16" t="s">
        <v>3</v>
      </c>
      <c r="B15" s="43">
        <f>C15+D15+E15+F15+G15+H15+I15+J15+K15+L15+M15+N15</f>
        <v>204006303.87</v>
      </c>
      <c r="C15" s="48">
        <f>8831971.67+5672918.88+357570+2310500</f>
        <v>17172960.550000001</v>
      </c>
      <c r="D15" s="117">
        <f>8611971.67+5892918.88+90000+367448.1+2280500+121404.8+37500</f>
        <v>17401743.449999999</v>
      </c>
      <c r="E15" s="48">
        <f>8420634.72+5892918.88+2348000+60702.4</f>
        <v>16722256.000000002</v>
      </c>
      <c r="F15" s="48">
        <f>8669489.72+5892918.88+2348000+60702.4</f>
        <v>16971111</v>
      </c>
      <c r="G15" s="48">
        <f>8176989.72+5892918.88+121688.97+2720500+60702.4+272694.53</f>
        <v>17245494.5</v>
      </c>
      <c r="H15" s="48">
        <f>8160489.72+5892918.88+2736230+60702.4+563450</f>
        <v>17413791</v>
      </c>
      <c r="I15" s="48">
        <f>8123799.68+5897540.11+2699230+60702.4+875370+141804.34</f>
        <v>17798446.529999997</v>
      </c>
      <c r="J15" s="48">
        <f>8063299.68+5897540.11+2654230</f>
        <v>16615069.789999999</v>
      </c>
      <c r="K15" s="48">
        <f>8027877.08+44000+5462807.17+2654230+121404.8</f>
        <v>16310319.050000001</v>
      </c>
      <c r="L15" s="48">
        <f>8501164.96+5868964.96+2699230+60702.4</f>
        <v>17130062.32</v>
      </c>
      <c r="M15" s="45">
        <f>7888326.12+6216205.62+16587585.54+2472230+60702.4</f>
        <v>33225049.68</v>
      </c>
      <c r="N15" s="45">
        <v>0</v>
      </c>
      <c r="O15" s="83"/>
      <c r="P15" s="79"/>
      <c r="Q15" s="79"/>
      <c r="R15" s="88"/>
      <c r="S15" s="79"/>
      <c r="T15" s="77"/>
      <c r="W15" s="105"/>
      <c r="X15" s="105"/>
      <c r="Y15" s="105"/>
      <c r="Z15" s="105"/>
      <c r="AA15" s="79"/>
      <c r="AB15" s="40"/>
    </row>
    <row r="16" spans="1:28" x14ac:dyDescent="0.25">
      <c r="A16" s="16" t="s">
        <v>4</v>
      </c>
      <c r="B16" s="43">
        <f>C16+D16+E16+F16+G16+H16+I16+J16+K16+L16+M16+N16</f>
        <v>17546210.689999998</v>
      </c>
      <c r="C16" s="45">
        <v>809000</v>
      </c>
      <c r="D16" s="63">
        <v>0</v>
      </c>
      <c r="E16" s="112">
        <f>824000+814000</f>
        <v>1638000</v>
      </c>
      <c r="F16" s="45">
        <f>230000+806000</f>
        <v>1036000</v>
      </c>
      <c r="G16" s="45">
        <f>806000</f>
        <v>806000</v>
      </c>
      <c r="H16" s="48">
        <f>806000+4584772.47</f>
        <v>5390772.4699999997</v>
      </c>
      <c r="I16" s="45">
        <v>0</v>
      </c>
      <c r="J16" s="45">
        <f>806000+806000</f>
        <v>1612000</v>
      </c>
      <c r="K16" s="45">
        <f>806000+4584772.47</f>
        <v>5390772.4699999997</v>
      </c>
      <c r="L16" s="45">
        <v>806000</v>
      </c>
      <c r="M16" s="45">
        <f>57665.75</f>
        <v>57665.75</v>
      </c>
      <c r="N16" s="45">
        <v>0</v>
      </c>
      <c r="O16" s="88"/>
      <c r="P16" s="83"/>
      <c r="Q16" s="79"/>
      <c r="R16" s="83"/>
      <c r="S16" s="89"/>
      <c r="T16" s="78"/>
      <c r="AA16" s="40"/>
      <c r="AB16" s="40"/>
    </row>
    <row r="17" spans="1:28" x14ac:dyDescent="0.25">
      <c r="A17" s="16" t="s">
        <v>40</v>
      </c>
      <c r="B17" s="43">
        <f>C17+D17+E17+F17+G17+H17+I17+J17+K17+L17+M17+N17</f>
        <v>602252.61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8">
        <v>0</v>
      </c>
      <c r="I17" s="45">
        <v>0</v>
      </c>
      <c r="J17" s="45">
        <v>0</v>
      </c>
      <c r="K17" s="45">
        <v>0</v>
      </c>
      <c r="L17" s="45">
        <v>602252.61</v>
      </c>
      <c r="M17" s="45">
        <v>0</v>
      </c>
      <c r="N17" s="45">
        <v>0</v>
      </c>
      <c r="O17" s="83"/>
      <c r="P17" s="83"/>
      <c r="Q17" s="79"/>
      <c r="R17" s="97"/>
      <c r="T17" s="79"/>
      <c r="AA17" s="40"/>
      <c r="AB17" s="40"/>
    </row>
    <row r="18" spans="1:28" x14ac:dyDescent="0.25">
      <c r="A18" s="16" t="s">
        <v>5</v>
      </c>
      <c r="B18" s="43">
        <f>C18+D18+E18+F18+G18+H18+I18+J18+K18+L18+M18+N18</f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8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99"/>
      <c r="P18" s="83"/>
      <c r="Q18" s="84"/>
      <c r="R18" s="79"/>
      <c r="S18" s="89"/>
      <c r="T18" s="79"/>
      <c r="AA18" s="40"/>
    </row>
    <row r="19" spans="1:28" ht="25.5" x14ac:dyDescent="0.25">
      <c r="A19" s="16" t="s">
        <v>6</v>
      </c>
      <c r="B19" s="43">
        <f>C19+D19+E19+F19+G19+H19+I19+J19+K19+L19+M19+N19</f>
        <v>28942690.719999999</v>
      </c>
      <c r="C19" s="103">
        <f>1176817.11+1193892.83+157541.1+113458.4</f>
        <v>2641709.4400000004</v>
      </c>
      <c r="D19" s="111">
        <f>1183297.71+1200382.59+158592.26+117858.4+2658.75+2662.5+431.25</f>
        <v>2665883.4599999995</v>
      </c>
      <c r="E19" s="48">
        <f>1170213.87+1187280.29+156470.05+117858.4</f>
        <v>2631822.61</v>
      </c>
      <c r="F19" s="48">
        <f>1187857.68+1204948.99+159332.64+117858.4</f>
        <v>2669997.71</v>
      </c>
      <c r="G19" s="48">
        <f>1179349.68+1196428.99+157952.64+117858.4</f>
        <v>2651589.71</v>
      </c>
      <c r="H19" s="48">
        <f>1179295.09+1196374.32+157943.79+117858.4</f>
        <v>2651471.6</v>
      </c>
      <c r="I19" s="48">
        <f>1174398.11+1191470.44+157149.5+117950.82</f>
        <v>2640968.8699999996</v>
      </c>
      <c r="J19" s="48">
        <f>1162614.36+1179670.06+155238.17+117950.82</f>
        <v>2615473.4099999997</v>
      </c>
      <c r="K19" s="48">
        <f>1141007.73+1158032.78+153740.65+109256.16</f>
        <v>2562037.3199999998</v>
      </c>
      <c r="L19" s="48">
        <f>1170330.72+1187397.32+153871.89+117379.31</f>
        <v>2628979.2400000002</v>
      </c>
      <c r="M19" s="48">
        <f>1148173.07+1165208.37+149573.39+119802.52</f>
        <v>2582757.3500000006</v>
      </c>
      <c r="N19" s="45">
        <v>0</v>
      </c>
      <c r="O19" s="101"/>
      <c r="P19" s="83"/>
      <c r="Q19" s="83"/>
      <c r="R19" s="40"/>
      <c r="S19" s="40"/>
      <c r="T19" s="81"/>
    </row>
    <row r="20" spans="1:28" x14ac:dyDescent="0.25">
      <c r="A20" s="18" t="s">
        <v>7</v>
      </c>
      <c r="B20" s="43"/>
      <c r="C20" s="47"/>
      <c r="D20" s="43"/>
      <c r="E20" s="44"/>
      <c r="F20" s="44"/>
      <c r="G20" s="44"/>
      <c r="H20" s="45"/>
      <c r="I20" s="118"/>
      <c r="J20" s="45"/>
      <c r="K20" s="45">
        <v>0</v>
      </c>
      <c r="L20" s="45">
        <v>0</v>
      </c>
      <c r="M20" s="45">
        <v>0</v>
      </c>
      <c r="N20" s="45">
        <v>0</v>
      </c>
      <c r="O20" s="83"/>
      <c r="P20" s="83"/>
      <c r="Q20" s="83"/>
      <c r="R20" s="79"/>
      <c r="S20" s="40"/>
      <c r="T20" s="79"/>
    </row>
    <row r="21" spans="1:28" x14ac:dyDescent="0.25">
      <c r="A21" s="16" t="s">
        <v>8</v>
      </c>
      <c r="B21" s="43">
        <f>C21+D21+E21+F21+G21+H21+I21+J21+K21+L21+M21+N21</f>
        <v>4433858.49</v>
      </c>
      <c r="C21" s="45">
        <v>591948.32999999996</v>
      </c>
      <c r="D21" s="45">
        <v>374761.86</v>
      </c>
      <c r="E21" s="113">
        <f>689301.17+410289.4</f>
        <v>1099590.57</v>
      </c>
      <c r="F21" s="45">
        <v>522954.28</v>
      </c>
      <c r="G21" s="45">
        <f>33498.16</f>
        <v>33498.160000000003</v>
      </c>
      <c r="H21" s="45">
        <f>312419.21</f>
        <v>312419.21000000002</v>
      </c>
      <c r="I21" s="112">
        <v>296199.40999999997</v>
      </c>
      <c r="J21" s="112">
        <v>317247.95</v>
      </c>
      <c r="K21" s="68">
        <v>286224.76</v>
      </c>
      <c r="L21" s="45">
        <v>314750.48</v>
      </c>
      <c r="M21" s="68">
        <v>284263.48</v>
      </c>
      <c r="N21" s="45">
        <v>0</v>
      </c>
      <c r="O21" s="99"/>
      <c r="P21" s="100"/>
      <c r="Q21" s="83"/>
      <c r="R21" s="83"/>
      <c r="S21" s="79"/>
      <c r="T21" s="83"/>
    </row>
    <row r="22" spans="1:28" ht="25.5" x14ac:dyDescent="0.25">
      <c r="A22" s="16" t="s">
        <v>9</v>
      </c>
      <c r="B22" s="43">
        <f>C22+D22+E22+F22+G22+H22+I22+J22+K22+L22+M22+N22</f>
        <v>3028635.5</v>
      </c>
      <c r="C22" s="48">
        <v>0</v>
      </c>
      <c r="D22" s="48">
        <v>130036</v>
      </c>
      <c r="E22" s="48">
        <v>979100</v>
      </c>
      <c r="F22" s="48">
        <v>0</v>
      </c>
      <c r="G22" s="68">
        <v>168025</v>
      </c>
      <c r="H22" s="48">
        <f>53996.8</f>
        <v>53996.800000000003</v>
      </c>
      <c r="I22" s="112">
        <f>75000+103132+12500</f>
        <v>190632</v>
      </c>
      <c r="J22" s="48">
        <f>12500+150025.2+944000</f>
        <v>1106525.2</v>
      </c>
      <c r="K22" s="114">
        <f>12500+257948</f>
        <v>270448</v>
      </c>
      <c r="L22" s="45">
        <f>12500+104872.5</f>
        <v>117372.5</v>
      </c>
      <c r="M22" s="68">
        <v>12500</v>
      </c>
      <c r="N22" s="45">
        <v>0</v>
      </c>
      <c r="O22" s="83"/>
      <c r="P22" s="79"/>
      <c r="Q22" s="88"/>
      <c r="R22" s="97"/>
      <c r="S22" s="106"/>
      <c r="T22" s="79"/>
      <c r="W22" s="40"/>
      <c r="AA22" s="79"/>
    </row>
    <row r="23" spans="1:28" ht="33.75" customHeight="1" x14ac:dyDescent="0.25">
      <c r="A23" s="16" t="s">
        <v>10</v>
      </c>
      <c r="B23" s="43">
        <f>C23+D23+E23+F23+G23+H23+I23+J23+K23+L23+M23+N23</f>
        <v>4116550</v>
      </c>
      <c r="C23" s="48">
        <v>0</v>
      </c>
      <c r="D23" s="48">
        <v>0</v>
      </c>
      <c r="E23" s="48">
        <v>0</v>
      </c>
      <c r="F23" s="48">
        <f>10200+485900</f>
        <v>496100</v>
      </c>
      <c r="G23" s="116">
        <f>997100+6900+493500+6900</f>
        <v>1504400</v>
      </c>
      <c r="H23" s="48">
        <f>788100</f>
        <v>788100</v>
      </c>
      <c r="I23" s="112">
        <f>33600+234000+33600+123050</f>
        <v>424250</v>
      </c>
      <c r="J23" s="48">
        <v>0</v>
      </c>
      <c r="K23" s="48">
        <v>143700</v>
      </c>
      <c r="L23" s="48">
        <v>612200</v>
      </c>
      <c r="M23" s="68">
        <v>147800</v>
      </c>
      <c r="N23" s="48">
        <v>0</v>
      </c>
      <c r="O23" s="84"/>
      <c r="P23" s="24"/>
      <c r="Q23" s="40"/>
      <c r="R23" s="90"/>
      <c r="S23" s="79"/>
      <c r="T23" s="79"/>
      <c r="AA23" s="40"/>
    </row>
    <row r="24" spans="1:28" ht="33.75" customHeight="1" x14ac:dyDescent="0.25">
      <c r="A24" s="16" t="s">
        <v>11</v>
      </c>
      <c r="B24" s="43">
        <f t="shared" ref="B24:B79" si="0">C24+D24+E24+F24+G24+H24+I24+J24+K24+L24+M24+N24</f>
        <v>222700</v>
      </c>
      <c r="C24" s="48">
        <v>0</v>
      </c>
      <c r="D24" s="48">
        <v>0</v>
      </c>
      <c r="E24" s="112">
        <v>91300</v>
      </c>
      <c r="F24" s="48">
        <v>0</v>
      </c>
      <c r="G24" s="48">
        <f>25300+73100</f>
        <v>98400</v>
      </c>
      <c r="H24" s="48">
        <v>0</v>
      </c>
      <c r="I24" s="48">
        <v>33000</v>
      </c>
      <c r="J24" s="45">
        <v>0</v>
      </c>
      <c r="K24" s="45">
        <v>0</v>
      </c>
      <c r="L24" s="45">
        <v>0</v>
      </c>
      <c r="M24" s="45">
        <v>0</v>
      </c>
      <c r="N24" s="63">
        <v>0</v>
      </c>
      <c r="O24" s="88"/>
      <c r="P24" s="40"/>
      <c r="Q24" s="79"/>
      <c r="R24" s="90"/>
      <c r="S24" s="79"/>
      <c r="T24" s="79"/>
      <c r="AA24" s="40"/>
    </row>
    <row r="25" spans="1:28" ht="15" customHeight="1" x14ac:dyDescent="0.25">
      <c r="A25" s="16" t="s">
        <v>12</v>
      </c>
      <c r="B25" s="43">
        <f t="shared" si="0"/>
        <v>6971534</v>
      </c>
      <c r="C25" s="45">
        <f>64900+708000</f>
        <v>772900</v>
      </c>
      <c r="D25" s="48">
        <v>64900</v>
      </c>
      <c r="E25" s="112">
        <v>71390</v>
      </c>
      <c r="F25" s="48">
        <v>71390</v>
      </c>
      <c r="G25" s="48">
        <f>71390+134520</f>
        <v>205910</v>
      </c>
      <c r="H25" s="45">
        <f>295590+783720</f>
        <v>1079310</v>
      </c>
      <c r="I25" s="45">
        <f>161070+99120</f>
        <v>260190</v>
      </c>
      <c r="J25" s="42">
        <v>71390</v>
      </c>
      <c r="K25" s="63">
        <f>71390+123900</f>
        <v>195290</v>
      </c>
      <c r="L25" s="45">
        <f>116230+3712764</f>
        <v>3828994</v>
      </c>
      <c r="M25" s="68">
        <f>161070+188800</f>
        <v>349870</v>
      </c>
      <c r="N25" s="63">
        <v>0</v>
      </c>
      <c r="O25" s="88"/>
      <c r="P25" s="79"/>
      <c r="Q25" s="81"/>
      <c r="R25" s="40"/>
      <c r="S25" s="79"/>
      <c r="T25" s="79"/>
      <c r="AA25" s="40"/>
    </row>
    <row r="26" spans="1:28" ht="14.25" customHeight="1" x14ac:dyDescent="0.25">
      <c r="A26" s="16" t="s">
        <v>13</v>
      </c>
      <c r="B26" s="43">
        <f t="shared" si="0"/>
        <v>674196.15</v>
      </c>
      <c r="C26" s="45">
        <v>674196.15</v>
      </c>
      <c r="D26" s="45">
        <v>0</v>
      </c>
      <c r="E26" s="48">
        <v>0</v>
      </c>
      <c r="F26" s="48">
        <v>0</v>
      </c>
      <c r="G26" s="48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63">
        <v>0</v>
      </c>
      <c r="O26" s="83"/>
      <c r="P26" s="109"/>
      <c r="Q26" s="79"/>
      <c r="R26" s="40"/>
      <c r="S26" s="79"/>
      <c r="T26" s="85"/>
    </row>
    <row r="27" spans="1:28" ht="43.5" customHeight="1" x14ac:dyDescent="0.25">
      <c r="A27" s="16" t="s">
        <v>14</v>
      </c>
      <c r="B27" s="43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f>39884</f>
        <v>39884</v>
      </c>
      <c r="K27" s="68">
        <v>929901.36</v>
      </c>
      <c r="L27" s="124">
        <v>261937.52</v>
      </c>
      <c r="M27" s="48">
        <v>0</v>
      </c>
      <c r="N27" s="48">
        <v>0</v>
      </c>
      <c r="O27" s="83"/>
      <c r="P27" s="79"/>
      <c r="Q27" s="79"/>
      <c r="R27" s="40"/>
      <c r="S27" s="79"/>
      <c r="T27" s="84"/>
    </row>
    <row r="28" spans="1:28" ht="25.5" x14ac:dyDescent="0.25">
      <c r="A28" s="16" t="s">
        <v>15</v>
      </c>
      <c r="B28" s="43">
        <f>C28+D28+E28+F28+G28+H28+I28+J28+K28+L28+M28+N28</f>
        <v>28389107.210000001</v>
      </c>
      <c r="C28" s="48">
        <f>658440+519772.3</f>
        <v>1178212.3</v>
      </c>
      <c r="D28" s="48">
        <v>0</v>
      </c>
      <c r="E28" s="113">
        <v>162840</v>
      </c>
      <c r="F28" s="48">
        <f>164069.56+2017440+20060</f>
        <v>2201569.56</v>
      </c>
      <c r="G28" s="48">
        <f>607700+638380+4727417.85</f>
        <v>5973497.8499999996</v>
      </c>
      <c r="H28" s="48">
        <v>11101894.01</v>
      </c>
      <c r="I28" s="48">
        <f>1183091.6+9440</f>
        <v>1192531.6000000001</v>
      </c>
      <c r="J28" s="68">
        <f>259908.69+572300+2347020+172280</f>
        <v>3351508.69</v>
      </c>
      <c r="K28" s="48">
        <v>0</v>
      </c>
      <c r="L28" s="48">
        <v>2627643.2000000002</v>
      </c>
      <c r="M28" s="68">
        <v>599410</v>
      </c>
      <c r="N28" s="48">
        <v>0</v>
      </c>
      <c r="O28" s="83"/>
      <c r="P28" s="79"/>
      <c r="Q28" s="40"/>
      <c r="R28" s="40"/>
      <c r="S28" s="84"/>
      <c r="T28" s="83"/>
    </row>
    <row r="29" spans="1:28" x14ac:dyDescent="0.25">
      <c r="A29" s="16" t="s">
        <v>41</v>
      </c>
      <c r="B29" s="43">
        <f t="shared" si="0"/>
        <v>898821.99</v>
      </c>
      <c r="C29" s="45">
        <v>0</v>
      </c>
      <c r="D29" s="45">
        <v>0</v>
      </c>
      <c r="E29" s="45">
        <v>0</v>
      </c>
      <c r="F29" s="45">
        <v>0</v>
      </c>
      <c r="G29" s="45">
        <v>48970</v>
      </c>
      <c r="H29" s="45">
        <v>163607</v>
      </c>
      <c r="I29" s="45">
        <v>175199.97</v>
      </c>
      <c r="J29" s="112">
        <v>118105.02</v>
      </c>
      <c r="K29" s="45">
        <v>129800</v>
      </c>
      <c r="L29" s="45">
        <v>0</v>
      </c>
      <c r="M29" s="112">
        <v>263140</v>
      </c>
      <c r="N29" s="109"/>
      <c r="O29" s="83"/>
      <c r="P29" s="79"/>
      <c r="Q29" s="81"/>
      <c r="R29" s="79"/>
      <c r="S29" s="79"/>
      <c r="T29" s="79"/>
    </row>
    <row r="30" spans="1:28" x14ac:dyDescent="0.25">
      <c r="A30" s="18" t="s">
        <v>16</v>
      </c>
      <c r="B30" s="43"/>
      <c r="C30" s="46"/>
      <c r="D30" s="46"/>
      <c r="E30" s="46"/>
      <c r="F30" s="45"/>
      <c r="G30" s="46"/>
      <c r="H30" s="45"/>
      <c r="I30" s="45"/>
      <c r="J30" s="45"/>
      <c r="K30" s="45"/>
      <c r="L30" s="45"/>
      <c r="M30" s="45"/>
      <c r="N30" s="48"/>
      <c r="O30" s="99"/>
      <c r="P30" s="97"/>
      <c r="Q30" s="79"/>
      <c r="R30" s="81"/>
      <c r="S30" s="83"/>
      <c r="T30" s="88"/>
      <c r="U30" s="88"/>
      <c r="V30" s="79"/>
    </row>
    <row r="31" spans="1:28" ht="25.5" x14ac:dyDescent="0.25">
      <c r="A31" s="16" t="s">
        <v>17</v>
      </c>
      <c r="B31" s="43">
        <f>C31+D31+E31+F31+G31+H31+I31+J31+K31+L31+M31+N31</f>
        <v>169008.63999999998</v>
      </c>
      <c r="C31" s="45">
        <v>0</v>
      </c>
      <c r="D31" s="45">
        <v>0</v>
      </c>
      <c r="E31" s="112">
        <v>66700</v>
      </c>
      <c r="F31" s="48">
        <v>13924</v>
      </c>
      <c r="G31" s="48">
        <v>0</v>
      </c>
      <c r="H31" s="48">
        <f>64919.16+7323.08</f>
        <v>72242.240000000005</v>
      </c>
      <c r="I31" s="48">
        <f>16142.4</f>
        <v>16142.4</v>
      </c>
      <c r="J31" s="48">
        <v>0</v>
      </c>
      <c r="K31" s="45">
        <v>0</v>
      </c>
      <c r="L31" s="48">
        <v>0</v>
      </c>
      <c r="M31" s="48">
        <v>0</v>
      </c>
      <c r="N31" s="48">
        <v>0</v>
      </c>
      <c r="O31" s="24"/>
      <c r="P31" s="79"/>
      <c r="Q31" s="78"/>
      <c r="R31" s="79"/>
      <c r="S31" s="83"/>
      <c r="T31" s="83"/>
      <c r="U31" s="83"/>
      <c r="V31" s="89"/>
    </row>
    <row r="32" spans="1:28" ht="20.25" customHeight="1" x14ac:dyDescent="0.25">
      <c r="A32" s="16" t="s">
        <v>18</v>
      </c>
      <c r="B32" s="43">
        <f>C32+D32+E32+F32+G32+H32+I32+J32+K32+L32+M32+N32</f>
        <v>6976278</v>
      </c>
      <c r="C32" s="48">
        <v>0</v>
      </c>
      <c r="D32" s="48">
        <v>0</v>
      </c>
      <c r="E32" s="112">
        <v>2832</v>
      </c>
      <c r="F32" s="48">
        <v>39553.599999999999</v>
      </c>
      <c r="G32" s="48">
        <v>0</v>
      </c>
      <c r="H32" s="48">
        <v>0</v>
      </c>
      <c r="I32" s="48">
        <v>0</v>
      </c>
      <c r="J32" s="114">
        <f>1770000+1500960</f>
        <v>3270960</v>
      </c>
      <c r="K32" s="112">
        <v>1195994.8999999999</v>
      </c>
      <c r="L32" s="48">
        <v>0</v>
      </c>
      <c r="M32" s="114">
        <f>200600+1157580+726880+381877.5</f>
        <v>2466937.5</v>
      </c>
      <c r="N32" s="48">
        <v>0</v>
      </c>
      <c r="O32" s="24"/>
      <c r="P32" s="79"/>
      <c r="Q32" s="91"/>
      <c r="R32" s="79"/>
      <c r="S32" s="106"/>
      <c r="T32" s="86"/>
      <c r="U32" s="82"/>
      <c r="V32" s="93"/>
    </row>
    <row r="33" spans="1:22" ht="25.5" x14ac:dyDescent="0.25">
      <c r="A33" s="16" t="s">
        <v>19</v>
      </c>
      <c r="B33" s="43">
        <f>C33+D33+E33+F33+G33+H33+I33+J33+K33+L33+M33+N33</f>
        <v>352595.8</v>
      </c>
      <c r="C33" s="48">
        <v>0</v>
      </c>
      <c r="D33" s="48">
        <v>0</v>
      </c>
      <c r="E33" s="112">
        <v>63720</v>
      </c>
      <c r="F33" s="48">
        <v>31329</v>
      </c>
      <c r="G33" s="48">
        <v>0</v>
      </c>
      <c r="H33" s="48">
        <f>85644.4+85998.4</f>
        <v>171642.8</v>
      </c>
      <c r="I33" s="48">
        <v>0</v>
      </c>
      <c r="J33" s="48">
        <v>0</v>
      </c>
      <c r="K33" s="48">
        <v>0</v>
      </c>
      <c r="L33" s="48">
        <v>85904</v>
      </c>
      <c r="M33" s="45">
        <v>0</v>
      </c>
      <c r="N33" s="48">
        <v>0</v>
      </c>
      <c r="O33" s="24"/>
      <c r="P33" s="94"/>
      <c r="Q33" s="92"/>
      <c r="R33" s="79"/>
      <c r="S33" s="106"/>
      <c r="T33" s="83"/>
      <c r="U33" s="83"/>
      <c r="V33" s="83"/>
    </row>
    <row r="34" spans="1:22" x14ac:dyDescent="0.25">
      <c r="A34" s="16" t="s">
        <v>20</v>
      </c>
      <c r="B34" s="43">
        <f>C34+D34+E34+F34+G34+H34+I34+J34+K34+L34+M34+N34</f>
        <v>72178.8</v>
      </c>
      <c r="C34" s="45">
        <v>0</v>
      </c>
      <c r="D34" s="45">
        <v>0</v>
      </c>
      <c r="E34" s="45">
        <v>0</v>
      </c>
      <c r="F34" s="48">
        <v>0</v>
      </c>
      <c r="G34" s="48">
        <v>0</v>
      </c>
      <c r="H34" s="45">
        <v>72178.8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8">
        <v>0</v>
      </c>
      <c r="O34" s="24"/>
      <c r="P34" s="24"/>
      <c r="Q34" s="24"/>
      <c r="R34" s="40"/>
    </row>
    <row r="35" spans="1:22" ht="25.5" x14ac:dyDescent="0.25">
      <c r="A35" s="16" t="s">
        <v>21</v>
      </c>
      <c r="B35" s="43">
        <f t="shared" si="0"/>
        <v>262230.45999999996</v>
      </c>
      <c r="C35" s="48">
        <v>0</v>
      </c>
      <c r="D35" s="48">
        <v>0</v>
      </c>
      <c r="E35" s="48">
        <f>413+111687</f>
        <v>112100</v>
      </c>
      <c r="F35" s="48">
        <f>10620+8478.3</f>
        <v>19098.3</v>
      </c>
      <c r="G35" s="48">
        <v>0</v>
      </c>
      <c r="H35" s="48">
        <v>23262.76</v>
      </c>
      <c r="I35" s="48">
        <v>104701.4</v>
      </c>
      <c r="J35" s="112">
        <v>3068</v>
      </c>
      <c r="K35" s="45">
        <v>0</v>
      </c>
      <c r="L35" s="48">
        <v>0</v>
      </c>
      <c r="M35" s="48">
        <v>0</v>
      </c>
      <c r="N35" s="48">
        <v>0</v>
      </c>
      <c r="O35" s="24"/>
      <c r="P35" s="24"/>
      <c r="Q35" s="24"/>
      <c r="R35" s="40"/>
    </row>
    <row r="36" spans="1:22" ht="25.5" x14ac:dyDescent="0.25">
      <c r="A36" s="16" t="s">
        <v>22</v>
      </c>
      <c r="B36" s="43">
        <f t="shared" si="0"/>
        <v>4969420.3600000003</v>
      </c>
      <c r="C36" s="48">
        <v>0</v>
      </c>
      <c r="D36" s="48">
        <v>0</v>
      </c>
      <c r="E36" s="48">
        <f>1585.92+6962</f>
        <v>8547.92</v>
      </c>
      <c r="F36" s="48">
        <f>32727.3+50740+115886.95</f>
        <v>199354.25</v>
      </c>
      <c r="G36" s="114">
        <v>560.5</v>
      </c>
      <c r="H36" s="48">
        <v>0</v>
      </c>
      <c r="I36" s="48">
        <f>354+33630+11682+61377.7+247.8</f>
        <v>107291.5</v>
      </c>
      <c r="J36" s="114">
        <f>1593+4613251.19</f>
        <v>4614844.1900000004</v>
      </c>
      <c r="K36" s="45">
        <v>0</v>
      </c>
      <c r="L36" s="48">
        <v>38822</v>
      </c>
      <c r="M36" s="48">
        <v>0</v>
      </c>
      <c r="N36" s="48">
        <v>0</v>
      </c>
      <c r="O36" s="79"/>
      <c r="P36" s="24"/>
      <c r="Q36" s="24"/>
      <c r="R36" s="40"/>
    </row>
    <row r="37" spans="1:22" ht="25.5" x14ac:dyDescent="0.25">
      <c r="A37" s="16" t="s">
        <v>23</v>
      </c>
      <c r="B37" s="43">
        <f>C37+D37+E37+F37+G37+H37+I37+J37+K37+L37+M37+N37</f>
        <v>7609465.7800000003</v>
      </c>
      <c r="C37" s="48">
        <v>0</v>
      </c>
      <c r="D37" s="48">
        <v>0</v>
      </c>
      <c r="E37" s="48">
        <v>0</v>
      </c>
      <c r="F37" s="45">
        <v>3445.6</v>
      </c>
      <c r="G37" s="63">
        <f>133269.2+2400000</f>
        <v>2533269.2000000002</v>
      </c>
      <c r="H37" s="45">
        <v>0</v>
      </c>
      <c r="I37" s="45">
        <f>2400000+5121.5+13617.2</f>
        <v>2418738.7000000002</v>
      </c>
      <c r="J37" s="63">
        <f>226166.64+27845.64</f>
        <v>254012.28000000003</v>
      </c>
      <c r="K37" s="45">
        <v>0</v>
      </c>
      <c r="L37" s="48">
        <v>2400000</v>
      </c>
      <c r="M37" s="48">
        <v>0</v>
      </c>
      <c r="N37" s="48">
        <v>0</v>
      </c>
      <c r="O37" s="40"/>
      <c r="P37" s="24"/>
      <c r="Q37" s="24"/>
      <c r="R37" s="40"/>
    </row>
    <row r="38" spans="1:22" ht="25.5" x14ac:dyDescent="0.25">
      <c r="A38" s="16" t="s">
        <v>42</v>
      </c>
      <c r="B38" s="43">
        <f t="shared" si="0"/>
        <v>0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50">
        <v>0</v>
      </c>
      <c r="M38" s="50">
        <v>0</v>
      </c>
      <c r="N38" s="63">
        <v>0</v>
      </c>
      <c r="O38" s="100"/>
      <c r="P38" s="24"/>
      <c r="Q38" s="24"/>
      <c r="R38" s="40"/>
    </row>
    <row r="39" spans="1:22" x14ac:dyDescent="0.25">
      <c r="A39" s="16" t="s">
        <v>24</v>
      </c>
      <c r="B39" s="43">
        <v>815510</v>
      </c>
      <c r="C39" s="48">
        <v>0</v>
      </c>
      <c r="D39" s="45">
        <v>0</v>
      </c>
      <c r="E39" s="45">
        <f>32214+29146+4271.6+3516.4+2896.9</f>
        <v>72044.899999999994</v>
      </c>
      <c r="F39" s="48">
        <v>675665.18</v>
      </c>
      <c r="G39" s="115">
        <v>68880</v>
      </c>
      <c r="H39" s="45">
        <f>24849.26+25726.5+14415+810978.6+102122.2</f>
        <v>978091.55999999994</v>
      </c>
      <c r="I39" s="45">
        <f>30031</f>
        <v>30031</v>
      </c>
      <c r="J39" s="45">
        <v>0</v>
      </c>
      <c r="K39" s="45">
        <v>0</v>
      </c>
      <c r="L39" s="45">
        <v>7500</v>
      </c>
      <c r="M39" s="73">
        <v>244637.01</v>
      </c>
      <c r="N39" s="45">
        <v>0</v>
      </c>
      <c r="O39" s="102"/>
      <c r="P39" s="24"/>
      <c r="Q39" s="24"/>
      <c r="R39" s="24"/>
    </row>
    <row r="40" spans="1:22" x14ac:dyDescent="0.25">
      <c r="A40" s="18" t="s">
        <v>25</v>
      </c>
      <c r="B40" s="43"/>
      <c r="C40" s="46"/>
      <c r="D40" s="46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102"/>
      <c r="P40" s="24"/>
      <c r="Q40" s="24"/>
      <c r="R40" s="40"/>
    </row>
    <row r="41" spans="1:22" ht="25.5" x14ac:dyDescent="0.25">
      <c r="A41" s="16" t="s">
        <v>26</v>
      </c>
      <c r="B41" s="43">
        <f>C41+D41+E41+F41+G41+H41+I41+J41+K41+L41+M41+N41</f>
        <v>0</v>
      </c>
      <c r="C41" s="45">
        <v>0</v>
      </c>
      <c r="D41" s="45">
        <v>0</v>
      </c>
      <c r="E41" s="45">
        <v>0</v>
      </c>
      <c r="F41" s="48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63">
        <v>0</v>
      </c>
      <c r="O41" s="87"/>
      <c r="P41" s="24"/>
      <c r="Q41" s="24"/>
      <c r="R41" s="40"/>
    </row>
    <row r="42" spans="1:22" ht="25.5" x14ac:dyDescent="0.25">
      <c r="A42" s="16" t="s">
        <v>43</v>
      </c>
      <c r="B42" s="43">
        <f t="shared" si="0"/>
        <v>0</v>
      </c>
      <c r="C42" s="45">
        <v>0</v>
      </c>
      <c r="D42" s="45">
        <v>0</v>
      </c>
      <c r="E42" s="45">
        <v>0</v>
      </c>
      <c r="F42" s="48">
        <v>0</v>
      </c>
      <c r="G42" s="48">
        <v>0</v>
      </c>
      <c r="H42" s="45">
        <v>0</v>
      </c>
      <c r="I42" s="45">
        <v>0</v>
      </c>
      <c r="J42" s="45">
        <v>0</v>
      </c>
      <c r="K42" s="45">
        <v>0</v>
      </c>
      <c r="L42" s="63">
        <v>0</v>
      </c>
      <c r="M42" s="63">
        <v>0</v>
      </c>
      <c r="N42" s="63">
        <v>0</v>
      </c>
      <c r="O42" s="102"/>
      <c r="P42" s="24"/>
      <c r="Q42" s="24"/>
      <c r="R42" s="40"/>
    </row>
    <row r="43" spans="1:22" ht="25.5" x14ac:dyDescent="0.25">
      <c r="A43" s="16" t="s">
        <v>44</v>
      </c>
      <c r="B43" s="43">
        <f t="shared" si="0"/>
        <v>0</v>
      </c>
      <c r="C43" s="45">
        <v>0</v>
      </c>
      <c r="D43" s="45">
        <v>0</v>
      </c>
      <c r="E43" s="45">
        <v>0</v>
      </c>
      <c r="F43" s="48">
        <v>0</v>
      </c>
      <c r="G43" s="48">
        <v>0</v>
      </c>
      <c r="H43" s="45">
        <v>0</v>
      </c>
      <c r="I43" s="45">
        <v>0</v>
      </c>
      <c r="J43" s="45">
        <v>0</v>
      </c>
      <c r="K43" s="45">
        <v>0</v>
      </c>
      <c r="L43" s="63">
        <v>0</v>
      </c>
      <c r="M43" s="63">
        <v>0</v>
      </c>
      <c r="N43" s="63">
        <v>0</v>
      </c>
      <c r="O43" s="102"/>
      <c r="P43" s="24"/>
      <c r="Q43" s="24"/>
      <c r="R43" s="24"/>
    </row>
    <row r="44" spans="1:22" ht="25.5" x14ac:dyDescent="0.25">
      <c r="A44" s="16" t="s">
        <v>45</v>
      </c>
      <c r="B44" s="43">
        <f t="shared" si="0"/>
        <v>0</v>
      </c>
      <c r="C44" s="45">
        <v>0</v>
      </c>
      <c r="D44" s="45">
        <v>0</v>
      </c>
      <c r="E44" s="45">
        <v>0</v>
      </c>
      <c r="F44" s="48">
        <v>0</v>
      </c>
      <c r="G44" s="48">
        <v>0</v>
      </c>
      <c r="H44" s="45">
        <v>0</v>
      </c>
      <c r="I44" s="45">
        <v>0</v>
      </c>
      <c r="J44" s="45">
        <v>0</v>
      </c>
      <c r="K44" s="45">
        <v>0</v>
      </c>
      <c r="L44" s="63">
        <v>0</v>
      </c>
      <c r="M44" s="63">
        <v>0</v>
      </c>
      <c r="N44" s="63">
        <v>0</v>
      </c>
      <c r="O44" s="83"/>
      <c r="P44" s="24"/>
      <c r="Q44" s="24"/>
      <c r="R44" s="40"/>
    </row>
    <row r="45" spans="1:22" ht="25.5" x14ac:dyDescent="0.25">
      <c r="A45" s="16" t="s">
        <v>46</v>
      </c>
      <c r="B45" s="43">
        <f t="shared" si="0"/>
        <v>0</v>
      </c>
      <c r="C45" s="45">
        <v>0</v>
      </c>
      <c r="D45" s="45">
        <v>0</v>
      </c>
      <c r="E45" s="45">
        <v>0</v>
      </c>
      <c r="F45" s="48">
        <v>0</v>
      </c>
      <c r="G45" s="48">
        <v>0</v>
      </c>
      <c r="H45" s="45">
        <v>0</v>
      </c>
      <c r="I45" s="45">
        <v>0</v>
      </c>
      <c r="J45" s="45">
        <v>0</v>
      </c>
      <c r="K45" s="45">
        <v>0</v>
      </c>
      <c r="L45" s="63">
        <v>0</v>
      </c>
      <c r="M45" s="63">
        <v>0</v>
      </c>
      <c r="N45" s="63">
        <v>0</v>
      </c>
      <c r="O45" s="87"/>
      <c r="P45" s="24"/>
      <c r="Q45" s="24"/>
      <c r="R45" s="40"/>
    </row>
    <row r="46" spans="1:22" ht="25.5" x14ac:dyDescent="0.25">
      <c r="A46" s="16" t="s">
        <v>27</v>
      </c>
      <c r="B46" s="43">
        <f t="shared" si="0"/>
        <v>0</v>
      </c>
      <c r="C46" s="45">
        <v>0</v>
      </c>
      <c r="D46" s="45">
        <v>0</v>
      </c>
      <c r="E46" s="45">
        <v>0</v>
      </c>
      <c r="F46" s="48">
        <v>0</v>
      </c>
      <c r="G46" s="48">
        <v>0</v>
      </c>
      <c r="H46" s="45">
        <v>0</v>
      </c>
      <c r="I46" s="45">
        <v>0</v>
      </c>
      <c r="J46" s="45">
        <v>0</v>
      </c>
      <c r="K46" s="45">
        <v>0</v>
      </c>
      <c r="L46" s="63">
        <v>0</v>
      </c>
      <c r="M46" s="63">
        <v>0</v>
      </c>
      <c r="N46" s="63">
        <v>0</v>
      </c>
      <c r="O46" s="83"/>
      <c r="P46" s="24"/>
      <c r="Q46" s="24"/>
      <c r="R46" s="24"/>
    </row>
    <row r="47" spans="1:22" ht="25.5" x14ac:dyDescent="0.25">
      <c r="A47" s="16" t="s">
        <v>47</v>
      </c>
      <c r="B47" s="43">
        <f t="shared" si="0"/>
        <v>21838014</v>
      </c>
      <c r="C47" s="48">
        <v>0</v>
      </c>
      <c r="D47" s="48">
        <v>0</v>
      </c>
      <c r="E47" s="48">
        <v>4615900</v>
      </c>
      <c r="F47" s="48">
        <v>12364600</v>
      </c>
      <c r="G47" s="48">
        <v>0</v>
      </c>
      <c r="H47" s="48">
        <v>0</v>
      </c>
      <c r="I47" s="48">
        <v>4700100</v>
      </c>
      <c r="J47" s="48">
        <v>0</v>
      </c>
      <c r="K47" s="48">
        <v>0</v>
      </c>
      <c r="L47" s="114">
        <v>0</v>
      </c>
      <c r="M47" s="73">
        <v>157414</v>
      </c>
      <c r="N47" s="63">
        <v>0</v>
      </c>
      <c r="O47" s="24"/>
      <c r="P47" s="24"/>
      <c r="Q47" s="24"/>
      <c r="R47" s="24"/>
    </row>
    <row r="48" spans="1:22" x14ac:dyDescent="0.25">
      <c r="A48" s="18" t="s">
        <v>48</v>
      </c>
      <c r="B48" s="43"/>
      <c r="C48" s="46"/>
      <c r="D48" s="46"/>
      <c r="E48" s="46"/>
      <c r="F48" s="48"/>
      <c r="G48" s="48"/>
      <c r="H48" s="45">
        <v>0</v>
      </c>
      <c r="I48" s="45">
        <v>0</v>
      </c>
      <c r="J48" s="45">
        <v>0</v>
      </c>
      <c r="K48" s="51"/>
      <c r="L48" s="63">
        <v>0</v>
      </c>
      <c r="M48" s="63">
        <v>0</v>
      </c>
      <c r="N48" s="63">
        <v>0</v>
      </c>
      <c r="O48" s="24"/>
      <c r="P48" s="24"/>
      <c r="Q48" s="24"/>
      <c r="R48" s="40"/>
    </row>
    <row r="49" spans="1:18" ht="25.5" x14ac:dyDescent="0.25">
      <c r="A49" s="16" t="s">
        <v>49</v>
      </c>
      <c r="B49" s="43">
        <f t="shared" si="0"/>
        <v>0</v>
      </c>
      <c r="C49" s="45">
        <v>0</v>
      </c>
      <c r="D49" s="45">
        <v>0</v>
      </c>
      <c r="E49" s="45">
        <v>0</v>
      </c>
      <c r="F49" s="48">
        <v>0</v>
      </c>
      <c r="G49" s="48">
        <v>0</v>
      </c>
      <c r="H49" s="45">
        <v>0</v>
      </c>
      <c r="I49" s="45">
        <v>0</v>
      </c>
      <c r="J49" s="45">
        <v>0</v>
      </c>
      <c r="K49" s="63">
        <v>0</v>
      </c>
      <c r="L49" s="63">
        <v>0</v>
      </c>
      <c r="M49" s="63">
        <v>0</v>
      </c>
      <c r="N49" s="63">
        <v>0</v>
      </c>
      <c r="O49" s="24"/>
      <c r="P49" s="24"/>
      <c r="Q49" s="24"/>
      <c r="R49" s="24"/>
    </row>
    <row r="50" spans="1:18" ht="25.5" x14ac:dyDescent="0.25">
      <c r="A50" s="16" t="s">
        <v>50</v>
      </c>
      <c r="B50" s="43">
        <f t="shared" si="0"/>
        <v>0</v>
      </c>
      <c r="C50" s="45">
        <v>0</v>
      </c>
      <c r="D50" s="45">
        <v>0</v>
      </c>
      <c r="E50" s="45">
        <v>0</v>
      </c>
      <c r="F50" s="48">
        <v>0</v>
      </c>
      <c r="G50" s="48">
        <v>0</v>
      </c>
      <c r="H50" s="45">
        <v>0</v>
      </c>
      <c r="I50" s="45">
        <v>0</v>
      </c>
      <c r="J50" s="45">
        <v>0</v>
      </c>
      <c r="K50" s="63">
        <v>0</v>
      </c>
      <c r="L50" s="63">
        <v>0</v>
      </c>
      <c r="M50" s="63">
        <v>0</v>
      </c>
      <c r="N50" s="63">
        <v>0</v>
      </c>
      <c r="O50" s="24"/>
      <c r="P50" s="24"/>
      <c r="Q50" s="24"/>
      <c r="R50" s="24"/>
    </row>
    <row r="51" spans="1:18" ht="25.5" x14ac:dyDescent="0.25">
      <c r="A51" s="16" t="s">
        <v>51</v>
      </c>
      <c r="B51" s="43">
        <f t="shared" si="0"/>
        <v>0</v>
      </c>
      <c r="C51" s="45">
        <v>0</v>
      </c>
      <c r="D51" s="45">
        <v>0</v>
      </c>
      <c r="E51" s="45">
        <v>0</v>
      </c>
      <c r="F51" s="48">
        <v>0</v>
      </c>
      <c r="G51" s="48">
        <v>0</v>
      </c>
      <c r="H51" s="45">
        <v>0</v>
      </c>
      <c r="I51" s="45">
        <v>0</v>
      </c>
      <c r="J51" s="45">
        <v>0</v>
      </c>
      <c r="K51" s="63">
        <v>0</v>
      </c>
      <c r="L51" s="63">
        <v>0</v>
      </c>
      <c r="M51" s="63">
        <v>0</v>
      </c>
      <c r="N51" s="63">
        <v>0</v>
      </c>
      <c r="O51" s="24"/>
      <c r="P51" s="24"/>
      <c r="Q51" s="24"/>
      <c r="R51" s="40"/>
    </row>
    <row r="52" spans="1:18" ht="25.5" x14ac:dyDescent="0.25">
      <c r="A52" s="16" t="s">
        <v>52</v>
      </c>
      <c r="B52" s="43">
        <f t="shared" si="0"/>
        <v>0</v>
      </c>
      <c r="C52" s="45">
        <v>0</v>
      </c>
      <c r="D52" s="45">
        <v>0</v>
      </c>
      <c r="E52" s="45">
        <v>0</v>
      </c>
      <c r="F52" s="48">
        <v>0</v>
      </c>
      <c r="G52" s="48">
        <v>0</v>
      </c>
      <c r="H52" s="45">
        <v>0</v>
      </c>
      <c r="I52" s="45">
        <v>0</v>
      </c>
      <c r="J52" s="45">
        <v>0</v>
      </c>
      <c r="K52" s="63">
        <v>0</v>
      </c>
      <c r="L52" s="63">
        <v>0</v>
      </c>
      <c r="M52" s="63">
        <v>0</v>
      </c>
      <c r="N52" s="63">
        <v>0</v>
      </c>
      <c r="O52" s="24"/>
      <c r="P52" s="24"/>
      <c r="Q52" s="24"/>
      <c r="R52" s="40"/>
    </row>
    <row r="53" spans="1:18" ht="25.5" x14ac:dyDescent="0.25">
      <c r="A53" s="16" t="s">
        <v>53</v>
      </c>
      <c r="B53" s="43">
        <f t="shared" si="0"/>
        <v>0</v>
      </c>
      <c r="C53" s="45">
        <v>0</v>
      </c>
      <c r="D53" s="45">
        <v>0</v>
      </c>
      <c r="E53" s="45">
        <v>0</v>
      </c>
      <c r="F53" s="48">
        <v>0</v>
      </c>
      <c r="G53" s="48">
        <v>0</v>
      </c>
      <c r="H53" s="45">
        <v>0</v>
      </c>
      <c r="I53" s="45">
        <v>0</v>
      </c>
      <c r="J53" s="45">
        <v>0</v>
      </c>
      <c r="K53" s="63">
        <v>0</v>
      </c>
      <c r="L53" s="63">
        <v>0</v>
      </c>
      <c r="M53" s="63">
        <v>0</v>
      </c>
      <c r="N53" s="63">
        <v>0</v>
      </c>
      <c r="O53" s="24"/>
      <c r="P53" s="24"/>
      <c r="Q53" s="24"/>
      <c r="R53" s="24"/>
    </row>
    <row r="54" spans="1:18" ht="25.5" x14ac:dyDescent="0.25">
      <c r="A54" s="16" t="s">
        <v>54</v>
      </c>
      <c r="B54" s="43">
        <f t="shared" si="0"/>
        <v>0</v>
      </c>
      <c r="C54" s="45">
        <v>0</v>
      </c>
      <c r="D54" s="45">
        <v>0</v>
      </c>
      <c r="E54" s="45">
        <v>0</v>
      </c>
      <c r="F54" s="48">
        <v>0</v>
      </c>
      <c r="G54" s="48">
        <v>0</v>
      </c>
      <c r="H54" s="45">
        <v>0</v>
      </c>
      <c r="I54" s="45">
        <v>0</v>
      </c>
      <c r="J54" s="45">
        <v>0</v>
      </c>
      <c r="K54" s="63">
        <v>0</v>
      </c>
      <c r="L54" s="63">
        <v>0</v>
      </c>
      <c r="M54" s="63">
        <v>0</v>
      </c>
      <c r="N54" s="63">
        <v>0</v>
      </c>
      <c r="O54" s="24"/>
      <c r="P54" s="24"/>
      <c r="Q54" s="24"/>
      <c r="R54" s="40"/>
    </row>
    <row r="55" spans="1:18" ht="25.5" x14ac:dyDescent="0.25">
      <c r="A55" s="16" t="s">
        <v>55</v>
      </c>
      <c r="B55" s="43">
        <f t="shared" si="0"/>
        <v>0</v>
      </c>
      <c r="C55" s="45">
        <v>0</v>
      </c>
      <c r="D55" s="45">
        <v>0</v>
      </c>
      <c r="E55" s="45">
        <v>0</v>
      </c>
      <c r="F55" s="48">
        <v>0</v>
      </c>
      <c r="G55" s="48">
        <v>0</v>
      </c>
      <c r="H55" s="45">
        <v>0</v>
      </c>
      <c r="I55" s="45">
        <v>0</v>
      </c>
      <c r="J55" s="45">
        <v>0</v>
      </c>
      <c r="K55" s="63">
        <v>0</v>
      </c>
      <c r="L55" s="63">
        <v>0</v>
      </c>
      <c r="M55" s="63">
        <v>0</v>
      </c>
      <c r="N55" s="63">
        <v>0</v>
      </c>
      <c r="O55" s="24"/>
      <c r="P55" s="24"/>
      <c r="Q55" s="24"/>
      <c r="R55" s="24"/>
    </row>
    <row r="56" spans="1:18" ht="15" customHeight="1" x14ac:dyDescent="0.25">
      <c r="A56" s="18" t="s">
        <v>28</v>
      </c>
      <c r="B56" s="43"/>
      <c r="C56" s="45"/>
      <c r="D56" s="45"/>
      <c r="E56" s="45"/>
      <c r="F56" s="45"/>
      <c r="G56" s="45"/>
      <c r="H56" s="45"/>
      <c r="I56" s="45"/>
      <c r="J56" s="45"/>
      <c r="K56" s="63"/>
      <c r="L56" s="63"/>
      <c r="M56" s="63"/>
      <c r="N56" s="63"/>
      <c r="O56" s="24"/>
      <c r="P56" s="24"/>
      <c r="Q56" s="24"/>
      <c r="R56" s="40"/>
    </row>
    <row r="57" spans="1:18" x14ac:dyDescent="0.25">
      <c r="A57" s="16" t="s">
        <v>29</v>
      </c>
      <c r="B57" s="43">
        <f t="shared" si="0"/>
        <v>15340</v>
      </c>
      <c r="C57" s="45">
        <v>0</v>
      </c>
      <c r="D57" s="45">
        <v>0</v>
      </c>
      <c r="E57" s="45">
        <v>0</v>
      </c>
      <c r="F57" s="48">
        <v>0</v>
      </c>
      <c r="G57" s="48">
        <v>0</v>
      </c>
      <c r="H57" s="45">
        <v>0</v>
      </c>
      <c r="I57" s="45">
        <v>0</v>
      </c>
      <c r="J57" s="45">
        <v>0</v>
      </c>
      <c r="K57" s="63">
        <v>0</v>
      </c>
      <c r="L57" s="63">
        <v>15340</v>
      </c>
      <c r="M57" s="63">
        <v>0</v>
      </c>
      <c r="N57" s="63">
        <v>0</v>
      </c>
      <c r="O57" s="79"/>
      <c r="P57" s="24"/>
      <c r="Q57" s="24"/>
      <c r="R57" s="24"/>
    </row>
    <row r="58" spans="1:18" ht="25.5" x14ac:dyDescent="0.25">
      <c r="A58" s="16" t="s">
        <v>30</v>
      </c>
      <c r="B58" s="43">
        <f>C58+D58+E58+F58+G58+H58+I58+J58+K58+L58+M58+N58</f>
        <v>346857.39</v>
      </c>
      <c r="C58" s="45">
        <v>0</v>
      </c>
      <c r="D58" s="45">
        <v>0</v>
      </c>
      <c r="E58" s="45">
        <v>0</v>
      </c>
      <c r="F58" s="48">
        <v>0</v>
      </c>
      <c r="G58" s="48">
        <f>83392.38+263465.01</f>
        <v>346857.39</v>
      </c>
      <c r="H58" s="45">
        <v>0</v>
      </c>
      <c r="I58" s="45">
        <v>0</v>
      </c>
      <c r="J58" s="45">
        <v>0</v>
      </c>
      <c r="K58" s="63">
        <v>0</v>
      </c>
      <c r="L58" s="63">
        <v>0</v>
      </c>
      <c r="M58" s="63">
        <v>0</v>
      </c>
      <c r="N58" s="63">
        <v>0</v>
      </c>
      <c r="O58" s="81"/>
      <c r="P58" s="24"/>
      <c r="Q58" s="24"/>
      <c r="R58" s="24"/>
    </row>
    <row r="59" spans="1:18" ht="25.5" x14ac:dyDescent="0.25">
      <c r="A59" s="16" t="s">
        <v>31</v>
      </c>
      <c r="B59" s="43">
        <f t="shared" si="0"/>
        <v>0</v>
      </c>
      <c r="C59" s="45">
        <v>0</v>
      </c>
      <c r="D59" s="45">
        <v>0</v>
      </c>
      <c r="E59" s="45">
        <v>0</v>
      </c>
      <c r="F59" s="48">
        <v>0</v>
      </c>
      <c r="G59" s="48">
        <v>0</v>
      </c>
      <c r="H59" s="45">
        <v>0</v>
      </c>
      <c r="I59" s="45">
        <v>0</v>
      </c>
      <c r="J59" s="45">
        <v>0</v>
      </c>
      <c r="K59" s="63">
        <v>0</v>
      </c>
      <c r="L59" s="63">
        <v>0</v>
      </c>
      <c r="M59" s="63">
        <v>0</v>
      </c>
      <c r="N59" s="63">
        <v>0</v>
      </c>
      <c r="O59" s="95"/>
      <c r="P59" s="24"/>
      <c r="Q59" s="24"/>
      <c r="R59" s="24"/>
    </row>
    <row r="60" spans="1:18" ht="25.5" x14ac:dyDescent="0.25">
      <c r="A60" s="16" t="s">
        <v>32</v>
      </c>
      <c r="B60" s="43">
        <f>C60+D60+E60+F60+G60+H60+I60+J60+K60+L60+M60+N60</f>
        <v>5226400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5">
        <v>0</v>
      </c>
      <c r="I60" s="45">
        <v>0</v>
      </c>
      <c r="J60" s="45">
        <v>0</v>
      </c>
      <c r="K60" s="123">
        <v>5226400</v>
      </c>
      <c r="L60" s="63">
        <v>0</v>
      </c>
      <c r="M60" s="63">
        <v>0</v>
      </c>
      <c r="N60" s="63">
        <v>0</v>
      </c>
      <c r="O60" s="79"/>
      <c r="P60" s="24"/>
      <c r="Q60" s="24"/>
      <c r="R60" s="40"/>
    </row>
    <row r="61" spans="1:18" ht="25.5" x14ac:dyDescent="0.25">
      <c r="A61" s="16" t="s">
        <v>33</v>
      </c>
      <c r="B61" s="43">
        <f>C61+D61+E61+F61+G61+H61+I61+J61+K61+L61+M61+N61</f>
        <v>311287.73</v>
      </c>
      <c r="C61" s="48">
        <v>0</v>
      </c>
      <c r="D61" s="48">
        <v>0</v>
      </c>
      <c r="E61" s="112">
        <v>86140</v>
      </c>
      <c r="F61" s="48">
        <v>10531.5</v>
      </c>
      <c r="G61" s="48">
        <v>0</v>
      </c>
      <c r="H61" s="48">
        <v>0</v>
      </c>
      <c r="I61" s="48">
        <v>13629</v>
      </c>
      <c r="J61" s="73">
        <v>41300</v>
      </c>
      <c r="K61" s="121">
        <v>159687.23000000001</v>
      </c>
      <c r="L61" s="114">
        <v>0</v>
      </c>
      <c r="M61" s="114">
        <v>0</v>
      </c>
      <c r="N61" s="114">
        <v>0</v>
      </c>
      <c r="O61" s="24"/>
      <c r="P61" s="24"/>
      <c r="Q61" s="24"/>
      <c r="R61" s="24"/>
    </row>
    <row r="62" spans="1:18" x14ac:dyDescent="0.25">
      <c r="A62" s="16" t="s">
        <v>56</v>
      </c>
      <c r="B62" s="43">
        <f t="shared" si="0"/>
        <v>153400</v>
      </c>
      <c r="C62" s="45">
        <v>0</v>
      </c>
      <c r="D62" s="45">
        <v>0</v>
      </c>
      <c r="E62" s="45">
        <v>0</v>
      </c>
      <c r="F62" s="48">
        <v>0</v>
      </c>
      <c r="G62" s="48">
        <v>0</v>
      </c>
      <c r="H62" s="45">
        <v>0</v>
      </c>
      <c r="I62" s="45">
        <v>0</v>
      </c>
      <c r="J62" s="45">
        <v>0</v>
      </c>
      <c r="K62" s="48">
        <v>153400</v>
      </c>
      <c r="L62" s="63">
        <v>0</v>
      </c>
      <c r="M62" s="63">
        <v>0</v>
      </c>
      <c r="N62" s="63">
        <v>0</v>
      </c>
      <c r="O62" s="24"/>
      <c r="P62" s="24"/>
      <c r="Q62" s="24"/>
      <c r="R62" s="24"/>
    </row>
    <row r="63" spans="1:18" x14ac:dyDescent="0.25">
      <c r="A63" s="16" t="s">
        <v>57</v>
      </c>
      <c r="B63" s="43">
        <f>C63+D63+E63+F63+G63+H63+I63+J63+K63+L63+M63+N63</f>
        <v>0</v>
      </c>
      <c r="C63" s="45">
        <v>0</v>
      </c>
      <c r="D63" s="45">
        <v>0</v>
      </c>
      <c r="E63" s="45">
        <v>0</v>
      </c>
      <c r="F63" s="48">
        <v>0</v>
      </c>
      <c r="G63" s="48">
        <v>0</v>
      </c>
      <c r="H63" s="45">
        <v>0</v>
      </c>
      <c r="I63" s="45">
        <v>0</v>
      </c>
      <c r="J63" s="45">
        <v>0</v>
      </c>
      <c r="K63" s="63">
        <v>0</v>
      </c>
      <c r="L63" s="63">
        <v>0</v>
      </c>
      <c r="M63" s="63">
        <v>0</v>
      </c>
      <c r="N63" s="63">
        <v>0</v>
      </c>
      <c r="O63" s="24"/>
      <c r="P63" s="24"/>
      <c r="Q63" s="24"/>
      <c r="R63" s="24"/>
    </row>
    <row r="64" spans="1:18" x14ac:dyDescent="0.25">
      <c r="A64" s="16" t="s">
        <v>34</v>
      </c>
      <c r="B64" s="43">
        <f t="shared" si="0"/>
        <v>0</v>
      </c>
      <c r="C64" s="45">
        <v>0</v>
      </c>
      <c r="D64" s="45">
        <v>0</v>
      </c>
      <c r="E64" s="45">
        <v>0</v>
      </c>
      <c r="F64" s="48">
        <v>0</v>
      </c>
      <c r="G64" s="48">
        <v>0</v>
      </c>
      <c r="H64" s="45">
        <v>0</v>
      </c>
      <c r="I64" s="45">
        <v>0</v>
      </c>
      <c r="J64" s="45">
        <v>0</v>
      </c>
      <c r="K64" s="63">
        <v>0</v>
      </c>
      <c r="L64" s="63">
        <v>0</v>
      </c>
      <c r="M64" s="63">
        <v>0</v>
      </c>
      <c r="N64" s="63">
        <v>0</v>
      </c>
      <c r="O64" s="24"/>
      <c r="P64" s="24"/>
      <c r="Q64" s="24"/>
      <c r="R64" s="24"/>
    </row>
    <row r="65" spans="1:22" ht="25.5" x14ac:dyDescent="0.25">
      <c r="A65" s="16" t="s">
        <v>58</v>
      </c>
      <c r="B65" s="43">
        <f t="shared" si="0"/>
        <v>0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63">
        <v>0</v>
      </c>
      <c r="L65" s="63">
        <v>0</v>
      </c>
      <c r="M65" s="63">
        <v>0</v>
      </c>
      <c r="N65" s="63">
        <v>0</v>
      </c>
      <c r="O65" s="24"/>
      <c r="P65" s="24"/>
      <c r="Q65" s="24"/>
      <c r="R65" s="24"/>
    </row>
    <row r="66" spans="1:22" x14ac:dyDescent="0.25">
      <c r="A66" s="18" t="s">
        <v>59</v>
      </c>
      <c r="B66" s="43"/>
      <c r="C66" s="45"/>
      <c r="D66" s="45"/>
      <c r="E66" s="45"/>
      <c r="F66" s="45"/>
      <c r="G66" s="45"/>
      <c r="H66" s="45"/>
      <c r="I66" s="45"/>
      <c r="J66" s="45"/>
      <c r="K66" s="63"/>
      <c r="L66" s="63"/>
      <c r="M66" s="63"/>
      <c r="N66" s="63"/>
      <c r="O66" s="24"/>
      <c r="P66" s="24"/>
      <c r="Q66" s="24"/>
      <c r="R66" s="24"/>
    </row>
    <row r="67" spans="1:22" x14ac:dyDescent="0.25">
      <c r="A67" s="16" t="s">
        <v>60</v>
      </c>
      <c r="B67" s="43">
        <f t="shared" si="0"/>
        <v>0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63">
        <v>0</v>
      </c>
      <c r="L67" s="63">
        <v>0</v>
      </c>
      <c r="M67" s="63">
        <v>0</v>
      </c>
      <c r="N67" s="63">
        <v>0</v>
      </c>
      <c r="O67" s="24"/>
      <c r="P67" s="24"/>
      <c r="Q67" s="24"/>
      <c r="R67" s="24"/>
    </row>
    <row r="68" spans="1:22" x14ac:dyDescent="0.25">
      <c r="A68" s="16" t="s">
        <v>61</v>
      </c>
      <c r="B68" s="43">
        <f t="shared" si="0"/>
        <v>0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63">
        <v>0</v>
      </c>
      <c r="L68" s="63">
        <v>0</v>
      </c>
      <c r="M68" s="63">
        <v>0</v>
      </c>
      <c r="N68" s="63">
        <v>0</v>
      </c>
      <c r="O68" s="24"/>
      <c r="P68" s="24"/>
      <c r="Q68" s="24"/>
      <c r="R68" s="40"/>
    </row>
    <row r="69" spans="1:22" ht="25.5" x14ac:dyDescent="0.25">
      <c r="A69" s="16" t="s">
        <v>62</v>
      </c>
      <c r="B69" s="43">
        <f t="shared" si="0"/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63">
        <v>0</v>
      </c>
      <c r="L69" s="63">
        <v>0</v>
      </c>
      <c r="M69" s="63">
        <v>0</v>
      </c>
      <c r="N69" s="63">
        <v>0</v>
      </c>
      <c r="O69" s="24"/>
      <c r="P69" s="24"/>
      <c r="Q69" s="24"/>
      <c r="R69" s="40"/>
    </row>
    <row r="70" spans="1:22" ht="38.25" x14ac:dyDescent="0.25">
      <c r="A70" s="16" t="s">
        <v>63</v>
      </c>
      <c r="B70" s="43">
        <f t="shared" si="0"/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63">
        <v>0</v>
      </c>
      <c r="L70" s="63">
        <v>0</v>
      </c>
      <c r="M70" s="63">
        <v>0</v>
      </c>
      <c r="N70" s="63">
        <v>0</v>
      </c>
      <c r="O70" s="24"/>
      <c r="P70" s="24"/>
      <c r="Q70" s="24"/>
      <c r="R70" s="24"/>
    </row>
    <row r="71" spans="1:22" ht="25.5" x14ac:dyDescent="0.25">
      <c r="A71" s="18" t="s">
        <v>64</v>
      </c>
      <c r="B71" s="43"/>
      <c r="C71" s="45"/>
      <c r="D71" s="45"/>
      <c r="E71" s="45"/>
      <c r="F71" s="45"/>
      <c r="G71" s="45"/>
      <c r="H71" s="45">
        <v>0</v>
      </c>
      <c r="I71" s="45">
        <v>0</v>
      </c>
      <c r="J71" s="45">
        <v>0</v>
      </c>
      <c r="K71" s="63"/>
      <c r="L71" s="63"/>
      <c r="M71" s="63"/>
      <c r="N71" s="63"/>
      <c r="O71" s="24"/>
      <c r="P71" s="24"/>
      <c r="Q71" s="24"/>
      <c r="R71" s="40"/>
    </row>
    <row r="72" spans="1:22" x14ac:dyDescent="0.25">
      <c r="A72" s="16" t="s">
        <v>65</v>
      </c>
      <c r="B72" s="43">
        <f t="shared" si="0"/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63">
        <v>0</v>
      </c>
      <c r="L72" s="63">
        <v>0</v>
      </c>
      <c r="M72" s="63">
        <v>0</v>
      </c>
      <c r="N72" s="63">
        <v>0</v>
      </c>
      <c r="O72" s="24"/>
      <c r="P72" s="83"/>
      <c r="Q72" s="41"/>
      <c r="R72" s="40"/>
      <c r="S72" s="83"/>
      <c r="T72" s="83"/>
      <c r="U72" s="81"/>
      <c r="V72" s="95"/>
    </row>
    <row r="73" spans="1:22" ht="25.5" x14ac:dyDescent="0.25">
      <c r="A73" s="16" t="s">
        <v>66</v>
      </c>
      <c r="B73" s="43">
        <f t="shared" si="0"/>
        <v>0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63">
        <v>0</v>
      </c>
      <c r="L73" s="63">
        <v>0</v>
      </c>
      <c r="M73" s="63">
        <v>0</v>
      </c>
      <c r="N73" s="63">
        <v>0</v>
      </c>
      <c r="O73" s="24"/>
      <c r="P73" s="83"/>
      <c r="Q73" s="81"/>
      <c r="R73" s="79"/>
      <c r="S73" s="83"/>
      <c r="T73" s="83"/>
      <c r="U73" s="88"/>
      <c r="V73" s="94"/>
    </row>
    <row r="74" spans="1:22" x14ac:dyDescent="0.25">
      <c r="A74" s="18" t="s">
        <v>67</v>
      </c>
      <c r="B74" s="43"/>
      <c r="C74" s="45"/>
      <c r="D74" s="45"/>
      <c r="E74" s="45"/>
      <c r="F74" s="45"/>
      <c r="G74" s="45"/>
      <c r="H74" s="45"/>
      <c r="I74" s="45"/>
      <c r="J74" s="45"/>
      <c r="K74" s="63"/>
      <c r="L74" s="63"/>
      <c r="M74" s="63"/>
      <c r="N74" s="63"/>
      <c r="O74" s="24"/>
      <c r="P74" s="83"/>
      <c r="Q74" s="81"/>
      <c r="R74" s="79"/>
      <c r="S74" s="95"/>
      <c r="T74" s="83"/>
      <c r="U74" s="83"/>
      <c r="V74" s="83"/>
    </row>
    <row r="75" spans="1:22" ht="25.5" x14ac:dyDescent="0.25">
      <c r="A75" s="16" t="s">
        <v>68</v>
      </c>
      <c r="B75" s="43">
        <f t="shared" si="0"/>
        <v>0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63">
        <v>0</v>
      </c>
      <c r="L75" s="63">
        <v>0</v>
      </c>
      <c r="M75" s="63">
        <v>0</v>
      </c>
      <c r="N75" s="63">
        <v>0</v>
      </c>
      <c r="O75" s="24"/>
      <c r="P75" s="83"/>
      <c r="Q75" s="41"/>
      <c r="R75" s="79"/>
      <c r="S75" s="107"/>
      <c r="T75" s="87"/>
      <c r="U75" s="88"/>
      <c r="V75" s="83"/>
    </row>
    <row r="76" spans="1:22" ht="25.5" x14ac:dyDescent="0.25">
      <c r="A76" s="16" t="s">
        <v>69</v>
      </c>
      <c r="B76" s="43">
        <f t="shared" si="0"/>
        <v>0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63">
        <v>0</v>
      </c>
      <c r="L76" s="63">
        <v>0</v>
      </c>
      <c r="M76" s="63">
        <v>0</v>
      </c>
      <c r="N76" s="63">
        <v>0</v>
      </c>
      <c r="O76" s="24"/>
      <c r="P76" s="88"/>
      <c r="Q76" s="94"/>
      <c r="R76" s="79"/>
      <c r="S76" s="83"/>
      <c r="T76" s="88"/>
      <c r="U76" s="80"/>
      <c r="V76" s="83"/>
    </row>
    <row r="77" spans="1:22" ht="25.5" x14ac:dyDescent="0.25">
      <c r="A77" s="16" t="s">
        <v>70</v>
      </c>
      <c r="B77" s="43">
        <f t="shared" si="0"/>
        <v>0</v>
      </c>
      <c r="C77" s="45">
        <v>0</v>
      </c>
      <c r="D77" s="45">
        <v>0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63">
        <v>0</v>
      </c>
      <c r="L77" s="63">
        <v>0</v>
      </c>
      <c r="M77" s="63">
        <v>0</v>
      </c>
      <c r="N77" s="63">
        <v>0</v>
      </c>
      <c r="O77" s="24"/>
      <c r="P77" s="83"/>
      <c r="Q77" s="81"/>
      <c r="R77" s="79"/>
      <c r="S77" s="83"/>
      <c r="T77" s="83"/>
      <c r="U77" s="78"/>
      <c r="V77" s="95"/>
    </row>
    <row r="78" spans="1:22" x14ac:dyDescent="0.25">
      <c r="A78" s="20" t="s">
        <v>35</v>
      </c>
      <c r="B78" s="43"/>
      <c r="C78" s="52"/>
      <c r="D78" s="52"/>
      <c r="E78" s="52"/>
      <c r="F78" s="52"/>
      <c r="G78" s="53"/>
      <c r="H78" s="54"/>
      <c r="I78" s="53"/>
      <c r="J78" s="54"/>
      <c r="K78" s="65"/>
      <c r="L78" s="65"/>
      <c r="M78" s="65"/>
      <c r="N78" s="65"/>
      <c r="O78" s="24"/>
      <c r="P78" s="83"/>
      <c r="Q78" s="41"/>
      <c r="R78" s="89"/>
      <c r="S78" s="83"/>
      <c r="T78" s="83"/>
      <c r="U78" s="88"/>
      <c r="V78" s="94"/>
    </row>
    <row r="79" spans="1:22" x14ac:dyDescent="0.25">
      <c r="A79" s="21"/>
      <c r="B79" s="43">
        <f t="shared" si="0"/>
        <v>0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63">
        <v>0</v>
      </c>
      <c r="L79" s="63">
        <v>0</v>
      </c>
      <c r="M79" s="63">
        <v>0</v>
      </c>
      <c r="N79" s="63">
        <v>0</v>
      </c>
      <c r="O79" s="89"/>
      <c r="P79" s="83"/>
      <c r="Q79" s="41"/>
      <c r="R79" s="79"/>
      <c r="S79" s="95"/>
      <c r="T79" s="83"/>
      <c r="U79" s="78"/>
      <c r="V79" s="83"/>
    </row>
    <row r="80" spans="1:22" x14ac:dyDescent="0.25">
      <c r="A80" s="22" t="s">
        <v>71</v>
      </c>
      <c r="B80" s="43"/>
      <c r="C80" s="46"/>
      <c r="D80" s="46"/>
      <c r="E80" s="46"/>
      <c r="F80" s="46"/>
      <c r="G80" s="55"/>
      <c r="H80" s="55"/>
      <c r="I80" s="55"/>
      <c r="J80" s="56"/>
      <c r="K80" s="66"/>
      <c r="L80" s="66"/>
      <c r="M80" s="66"/>
      <c r="N80" s="110"/>
      <c r="O80" s="24"/>
      <c r="P80" s="83"/>
      <c r="Q80" s="41"/>
      <c r="R80" s="40"/>
      <c r="S80" s="79"/>
      <c r="T80" s="87"/>
      <c r="U80" s="80"/>
      <c r="V80" s="83"/>
    </row>
    <row r="81" spans="1:22" x14ac:dyDescent="0.25">
      <c r="A81" s="18" t="s">
        <v>72</v>
      </c>
      <c r="B81" s="43"/>
      <c r="C81" s="46"/>
      <c r="D81" s="46"/>
      <c r="E81" s="46"/>
      <c r="F81" s="46"/>
      <c r="G81" s="49"/>
      <c r="H81" s="49"/>
      <c r="I81" s="49"/>
      <c r="J81" s="51"/>
      <c r="K81" s="64"/>
      <c r="L81" s="64"/>
      <c r="M81" s="64"/>
      <c r="N81" s="69"/>
      <c r="O81" s="24"/>
      <c r="P81" s="83"/>
      <c r="Q81" s="41"/>
      <c r="R81" s="79"/>
      <c r="S81" s="89"/>
      <c r="T81" s="88"/>
      <c r="U81" s="88"/>
      <c r="V81" s="83"/>
    </row>
    <row r="82" spans="1:22" ht="25.5" x14ac:dyDescent="0.25">
      <c r="A82" s="16" t="s">
        <v>73</v>
      </c>
      <c r="B82" s="43">
        <f t="shared" ref="B82:B88" si="1">C82+D82+E82+F82+G82+H82+I82+J82+K82+L82+M82+N82</f>
        <v>0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63">
        <v>0</v>
      </c>
      <c r="L82" s="63">
        <v>0</v>
      </c>
      <c r="M82" s="63">
        <v>0</v>
      </c>
      <c r="N82" s="63">
        <v>0</v>
      </c>
      <c r="O82" s="24"/>
      <c r="P82" s="83"/>
      <c r="Q82" s="81"/>
      <c r="R82" s="79"/>
      <c r="S82" s="79"/>
      <c r="T82" s="83"/>
      <c r="U82" s="78"/>
      <c r="V82" s="95"/>
    </row>
    <row r="83" spans="1:22" ht="25.5" x14ac:dyDescent="0.25">
      <c r="A83" s="16" t="s">
        <v>74</v>
      </c>
      <c r="B83" s="43">
        <f t="shared" si="1"/>
        <v>0</v>
      </c>
      <c r="C83" s="45">
        <v>0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63">
        <v>0</v>
      </c>
      <c r="L83" s="63">
        <v>0</v>
      </c>
      <c r="M83" s="63">
        <v>0</v>
      </c>
      <c r="N83" s="63">
        <v>0</v>
      </c>
      <c r="O83" s="24"/>
      <c r="P83" s="83"/>
      <c r="Q83" s="81"/>
      <c r="R83" s="79"/>
      <c r="S83" s="79"/>
      <c r="T83" s="83"/>
      <c r="U83" s="96"/>
      <c r="V83" s="79"/>
    </row>
    <row r="84" spans="1:22" x14ac:dyDescent="0.25">
      <c r="A84" s="18" t="s">
        <v>75</v>
      </c>
      <c r="B84" s="43"/>
      <c r="C84" s="45"/>
      <c r="D84" s="45"/>
      <c r="E84" s="45"/>
      <c r="F84" s="45"/>
      <c r="G84" s="45"/>
      <c r="H84" s="45"/>
      <c r="I84" s="45"/>
      <c r="J84" s="45"/>
      <c r="K84" s="63"/>
      <c r="L84" s="63"/>
      <c r="M84" s="63"/>
      <c r="N84" s="63"/>
      <c r="O84" s="24"/>
      <c r="P84" s="83"/>
      <c r="Q84" s="81"/>
      <c r="R84" s="79"/>
      <c r="S84" s="106"/>
      <c r="T84" s="83"/>
      <c r="U84" s="78"/>
      <c r="V84" s="89"/>
    </row>
    <row r="85" spans="1:22" ht="15" customHeight="1" x14ac:dyDescent="0.25">
      <c r="A85" s="16" t="s">
        <v>76</v>
      </c>
      <c r="B85" s="43">
        <f t="shared" si="1"/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63">
        <v>0</v>
      </c>
      <c r="L85" s="63">
        <v>0</v>
      </c>
      <c r="M85" s="63">
        <v>0</v>
      </c>
      <c r="N85" s="63">
        <v>0</v>
      </c>
      <c r="O85" s="24"/>
      <c r="P85" s="83"/>
      <c r="Q85" s="81"/>
      <c r="R85" s="95"/>
      <c r="S85" s="106"/>
      <c r="T85" s="83"/>
      <c r="U85" s="78"/>
      <c r="V85" s="79"/>
    </row>
    <row r="86" spans="1:22" ht="25.5" x14ac:dyDescent="0.25">
      <c r="A86" s="16" t="s">
        <v>77</v>
      </c>
      <c r="B86" s="43">
        <f t="shared" si="1"/>
        <v>0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63">
        <v>0</v>
      </c>
      <c r="L86" s="63">
        <v>0</v>
      </c>
      <c r="M86" s="63">
        <v>0</v>
      </c>
      <c r="N86" s="63">
        <v>0</v>
      </c>
      <c r="O86" s="24"/>
      <c r="P86" s="83"/>
      <c r="Q86" s="88"/>
      <c r="R86" s="81"/>
      <c r="S86" s="95"/>
      <c r="T86" s="88"/>
      <c r="U86" s="88"/>
      <c r="V86" s="79"/>
    </row>
    <row r="87" spans="1:22" x14ac:dyDescent="0.25">
      <c r="A87" s="18" t="s">
        <v>78</v>
      </c>
      <c r="B87" s="43"/>
      <c r="C87" s="46"/>
      <c r="D87" s="46"/>
      <c r="E87" s="46"/>
      <c r="F87" s="46"/>
      <c r="G87" s="49"/>
      <c r="H87" s="49"/>
      <c r="I87" s="43"/>
      <c r="J87" s="43"/>
      <c r="K87" s="63"/>
      <c r="L87" s="63"/>
      <c r="M87" s="63"/>
      <c r="N87" s="63"/>
      <c r="O87" s="24"/>
      <c r="P87" s="83"/>
      <c r="Q87" s="83"/>
      <c r="R87" s="79"/>
      <c r="S87" s="95"/>
      <c r="T87" s="83"/>
      <c r="U87" s="83"/>
      <c r="V87" s="81"/>
    </row>
    <row r="88" spans="1:22" ht="25.5" x14ac:dyDescent="0.25">
      <c r="A88" s="16" t="s">
        <v>79</v>
      </c>
      <c r="B88" s="43">
        <f t="shared" si="1"/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5">
        <v>0</v>
      </c>
      <c r="J88" s="45">
        <v>0</v>
      </c>
      <c r="K88" s="63">
        <v>0</v>
      </c>
      <c r="L88" s="63">
        <v>0</v>
      </c>
      <c r="M88" s="63">
        <v>0</v>
      </c>
      <c r="N88" s="63">
        <v>0</v>
      </c>
      <c r="P88" s="87"/>
      <c r="Q88" s="88"/>
      <c r="R88" s="83"/>
      <c r="S88" s="79"/>
      <c r="T88" s="88"/>
      <c r="U88" s="88"/>
      <c r="V88" s="81"/>
    </row>
    <row r="89" spans="1:22" x14ac:dyDescent="0.25">
      <c r="A89" s="20" t="s">
        <v>80</v>
      </c>
      <c r="B89" s="57"/>
      <c r="C89" s="53"/>
      <c r="D89" s="53"/>
      <c r="E89" s="53"/>
      <c r="F89" s="53"/>
      <c r="G89" s="53"/>
      <c r="H89" s="53"/>
      <c r="I89" s="53"/>
      <c r="J89" s="54"/>
      <c r="K89" s="65"/>
      <c r="L89" s="65"/>
      <c r="M89" s="65"/>
      <c r="N89" s="65"/>
      <c r="P89" s="88"/>
      <c r="Q89" s="80"/>
      <c r="R89" s="83"/>
      <c r="S89" s="95"/>
      <c r="T89" s="83"/>
      <c r="U89" s="83"/>
      <c r="V89" s="95"/>
    </row>
    <row r="90" spans="1:22" x14ac:dyDescent="0.25">
      <c r="A90" s="17"/>
      <c r="B90" s="43"/>
      <c r="C90" s="49"/>
      <c r="D90" s="49"/>
      <c r="E90" s="49"/>
      <c r="F90" s="49"/>
      <c r="G90" s="58"/>
      <c r="H90" s="49"/>
      <c r="I90" s="49"/>
      <c r="J90" s="51"/>
      <c r="K90" s="64"/>
      <c r="L90" s="64"/>
      <c r="M90" s="73"/>
      <c r="N90" s="74"/>
      <c r="P90" s="83"/>
      <c r="Q90" s="78"/>
      <c r="R90" s="95"/>
      <c r="S90" s="79"/>
      <c r="T90" s="88"/>
      <c r="U90" s="88"/>
      <c r="V90" s="95"/>
    </row>
    <row r="91" spans="1:22" x14ac:dyDescent="0.25">
      <c r="A91" s="23" t="s">
        <v>81</v>
      </c>
      <c r="B91" s="59">
        <f>C91+D91+E91+F91+G91+H91+I91+J91+K91+L91+M91+N91</f>
        <v>351443910.71999997</v>
      </c>
      <c r="C91" s="60">
        <f>SUM(C15:C90)</f>
        <v>23840926.77</v>
      </c>
      <c r="D91" s="61">
        <f>SUM(D15:D90)</f>
        <v>20637324.77</v>
      </c>
      <c r="E91" s="62">
        <f t="shared" ref="E91:F91" si="2">SUM(E15:E90)</f>
        <v>28424284</v>
      </c>
      <c r="F91" s="62">
        <f t="shared" si="2"/>
        <v>37326623.980000004</v>
      </c>
      <c r="G91" s="62">
        <f>SUM(G15:G90)</f>
        <v>31685352.309999999</v>
      </c>
      <c r="H91" s="62">
        <f>SUM(H15:H90)</f>
        <v>40272780.25</v>
      </c>
      <c r="I91" s="62">
        <f>SUM(I15:I90)</f>
        <v>30402052.379999995</v>
      </c>
      <c r="J91" s="62">
        <f>SUM(J15:J90)</f>
        <v>34031388.530000001</v>
      </c>
      <c r="K91" s="67">
        <f>SUM(K15:K90)</f>
        <v>32953975.09</v>
      </c>
      <c r="L91" s="67">
        <f>SUM(L14:L90)</f>
        <v>31477757.870000001</v>
      </c>
      <c r="M91" s="67">
        <f>SUM(M15:M90)</f>
        <v>40391444.769999996</v>
      </c>
      <c r="N91" s="67">
        <f>SUM(N15:N90)</f>
        <v>0</v>
      </c>
      <c r="P91" s="83"/>
      <c r="Q91" s="88"/>
      <c r="R91" s="94"/>
      <c r="S91" s="97"/>
      <c r="T91" s="83"/>
      <c r="U91" s="83"/>
      <c r="V91" s="79"/>
    </row>
    <row r="92" spans="1:22" x14ac:dyDescent="0.25">
      <c r="A92" t="s">
        <v>107</v>
      </c>
      <c r="M92" s="28"/>
      <c r="P92" s="83"/>
      <c r="Q92" s="78"/>
      <c r="R92" s="83"/>
      <c r="S92" s="83"/>
      <c r="T92" s="88"/>
      <c r="U92" s="80"/>
      <c r="V92" s="95"/>
    </row>
    <row r="93" spans="1:22" x14ac:dyDescent="0.25">
      <c r="A93" t="s">
        <v>109</v>
      </c>
      <c r="P93" s="87"/>
      <c r="Q93" s="80"/>
      <c r="R93" s="83"/>
      <c r="S93" s="108"/>
      <c r="T93" s="83"/>
      <c r="U93" s="78"/>
      <c r="V93" s="79"/>
    </row>
    <row r="94" spans="1:22" x14ac:dyDescent="0.25">
      <c r="A94" t="s">
        <v>110</v>
      </c>
      <c r="P94" s="88"/>
      <c r="Q94" s="88"/>
      <c r="R94" s="83"/>
      <c r="T94" s="83"/>
      <c r="U94" s="88"/>
      <c r="V94" s="97"/>
    </row>
    <row r="95" spans="1:22" x14ac:dyDescent="0.25">
      <c r="M95" s="14"/>
      <c r="P95" s="83"/>
      <c r="Q95" s="78"/>
      <c r="R95" s="95"/>
      <c r="T95" s="83"/>
      <c r="U95" s="83"/>
      <c r="V95" s="83"/>
    </row>
    <row r="96" spans="1:22" x14ac:dyDescent="0.25">
      <c r="E96" s="129"/>
      <c r="F96" s="129"/>
      <c r="G96" s="129"/>
      <c r="M96" s="14"/>
      <c r="P96" s="83"/>
      <c r="Q96" s="96"/>
      <c r="R96" s="79"/>
      <c r="T96" s="78"/>
      <c r="U96" s="82"/>
      <c r="V96" s="98"/>
    </row>
    <row r="97" spans="1:23" x14ac:dyDescent="0.25">
      <c r="M97" s="27">
        <f>M95-M96</f>
        <v>0</v>
      </c>
      <c r="P97" s="83"/>
      <c r="Q97" s="78"/>
      <c r="R97" s="89"/>
    </row>
    <row r="98" spans="1:23" x14ac:dyDescent="0.25">
      <c r="P98" s="83"/>
      <c r="Q98" s="78"/>
      <c r="R98" s="79"/>
    </row>
    <row r="99" spans="1:23" x14ac:dyDescent="0.25">
      <c r="A99" s="129" t="s">
        <v>111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P99" s="88"/>
      <c r="Q99" s="88"/>
      <c r="R99" s="79"/>
      <c r="S99" s="24"/>
      <c r="T99" s="24"/>
      <c r="U99" s="24"/>
      <c r="V99" s="24"/>
      <c r="W99" s="24"/>
    </row>
    <row r="100" spans="1:23" x14ac:dyDescent="0.25">
      <c r="A100" s="130" t="s">
        <v>106</v>
      </c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P100" s="83"/>
      <c r="Q100" s="83"/>
      <c r="R100" s="81"/>
      <c r="S100" s="24"/>
      <c r="T100" s="24"/>
      <c r="U100" s="24"/>
      <c r="V100" s="24"/>
      <c r="W100" s="24"/>
    </row>
    <row r="101" spans="1:23" x14ac:dyDescent="0.25">
      <c r="P101" s="88"/>
      <c r="Q101" s="88"/>
      <c r="R101" s="95"/>
      <c r="S101" s="24"/>
      <c r="T101" s="24"/>
      <c r="U101" s="24"/>
      <c r="V101" s="24"/>
      <c r="W101" s="24"/>
    </row>
    <row r="102" spans="1:23" x14ac:dyDescent="0.25">
      <c r="P102" s="83"/>
      <c r="Q102" s="83"/>
      <c r="R102" s="79"/>
      <c r="S102" s="24"/>
      <c r="T102" s="24"/>
      <c r="U102" s="24"/>
      <c r="V102" s="24"/>
      <c r="W102" s="24"/>
    </row>
    <row r="103" spans="1:23" x14ac:dyDescent="0.25">
      <c r="P103" s="88"/>
      <c r="Q103" s="80"/>
      <c r="R103" s="95"/>
      <c r="S103" s="24"/>
      <c r="T103" s="24"/>
      <c r="U103" s="24"/>
      <c r="V103" s="24"/>
      <c r="W103" s="24"/>
    </row>
    <row r="104" spans="1:23" x14ac:dyDescent="0.25">
      <c r="P104" s="83"/>
      <c r="Q104" s="78"/>
      <c r="R104" s="79"/>
      <c r="S104" s="24"/>
      <c r="T104" s="24"/>
      <c r="U104" s="24"/>
      <c r="V104" s="24"/>
      <c r="W104" s="24"/>
    </row>
    <row r="105" spans="1:23" x14ac:dyDescent="0.25">
      <c r="P105" s="83"/>
      <c r="Q105" s="88"/>
      <c r="R105" s="97"/>
      <c r="S105" s="24"/>
      <c r="T105" s="24"/>
      <c r="U105" s="24"/>
      <c r="V105" s="24"/>
      <c r="W105" s="24"/>
    </row>
    <row r="106" spans="1:23" x14ac:dyDescent="0.25">
      <c r="P106" s="83"/>
      <c r="Q106" s="83"/>
      <c r="R106" s="83"/>
      <c r="S106" s="24"/>
      <c r="T106" s="24"/>
      <c r="U106" s="24"/>
      <c r="V106" s="24"/>
      <c r="W106" s="24"/>
    </row>
    <row r="107" spans="1:23" x14ac:dyDescent="0.25">
      <c r="P107" s="78"/>
      <c r="Q107" s="82"/>
      <c r="R107" s="98"/>
      <c r="S107" s="24"/>
      <c r="T107" s="24"/>
      <c r="U107" s="24"/>
      <c r="V107" s="24"/>
      <c r="W107" s="24"/>
    </row>
    <row r="108" spans="1:23" x14ac:dyDescent="0.25">
      <c r="P108" s="24"/>
      <c r="Q108" s="24"/>
      <c r="R108" s="40"/>
      <c r="S108" s="24"/>
      <c r="T108" s="24"/>
      <c r="U108" s="24"/>
      <c r="V108" s="24"/>
      <c r="W108" s="24"/>
    </row>
    <row r="109" spans="1:23" x14ac:dyDescent="0.25">
      <c r="P109" s="24"/>
      <c r="Q109" s="24"/>
      <c r="R109" s="40"/>
      <c r="S109" s="24"/>
      <c r="T109" s="24"/>
      <c r="U109" s="24"/>
      <c r="V109" s="24"/>
      <c r="W109" s="24"/>
    </row>
    <row r="110" spans="1:23" x14ac:dyDescent="0.25">
      <c r="P110" s="24"/>
      <c r="Q110" s="24"/>
      <c r="R110" s="40"/>
      <c r="S110" s="24"/>
      <c r="T110" s="24"/>
      <c r="U110" s="24"/>
      <c r="V110" s="24"/>
      <c r="W110" s="24"/>
    </row>
    <row r="111" spans="1:23" x14ac:dyDescent="0.25">
      <c r="P111" s="24"/>
      <c r="Q111" s="24"/>
      <c r="R111" s="24"/>
      <c r="S111" s="24"/>
      <c r="T111" s="24"/>
      <c r="U111" s="24"/>
      <c r="V111" s="24"/>
      <c r="W111" s="24"/>
    </row>
    <row r="112" spans="1:23" x14ac:dyDescent="0.25">
      <c r="P112" s="24"/>
      <c r="Q112" s="24"/>
      <c r="R112" s="40"/>
      <c r="S112" s="24"/>
      <c r="T112" s="24"/>
      <c r="U112" s="24"/>
      <c r="V112" s="24"/>
      <c r="W112" s="24"/>
    </row>
    <row r="113" spans="16:23" x14ac:dyDescent="0.25">
      <c r="P113" s="24"/>
      <c r="Q113" s="24"/>
      <c r="R113" s="24"/>
      <c r="S113" s="24"/>
      <c r="T113" s="24"/>
      <c r="U113" s="24"/>
      <c r="V113" s="24"/>
      <c r="W113" s="24"/>
    </row>
    <row r="114" spans="16:23" x14ac:dyDescent="0.25">
      <c r="P114" s="24"/>
      <c r="Q114" s="24"/>
      <c r="R114" s="40"/>
      <c r="S114" s="24"/>
      <c r="T114" s="24"/>
      <c r="U114" s="24"/>
      <c r="V114" s="24"/>
      <c r="W114" s="24"/>
    </row>
    <row r="115" spans="16:23" x14ac:dyDescent="0.25">
      <c r="P115" s="24"/>
      <c r="Q115" s="24"/>
      <c r="R115" s="24"/>
      <c r="S115" s="24"/>
      <c r="T115" s="24"/>
      <c r="U115" s="24"/>
      <c r="V115" s="24"/>
      <c r="W115" s="24"/>
    </row>
    <row r="116" spans="16:23" x14ac:dyDescent="0.25">
      <c r="P116" s="24"/>
      <c r="Q116" s="24"/>
      <c r="R116" s="40"/>
      <c r="S116" s="24"/>
      <c r="T116" s="24"/>
      <c r="U116" s="24"/>
      <c r="V116" s="24"/>
      <c r="W116" s="24"/>
    </row>
    <row r="117" spans="16:23" x14ac:dyDescent="0.25">
      <c r="P117" s="24"/>
      <c r="Q117" s="24"/>
      <c r="R117" s="24"/>
    </row>
    <row r="118" spans="16:23" x14ac:dyDescent="0.25">
      <c r="P118" s="24"/>
      <c r="Q118" s="24"/>
      <c r="R118" s="24"/>
    </row>
    <row r="119" spans="16:23" x14ac:dyDescent="0.25">
      <c r="P119" s="24"/>
      <c r="Q119" s="24"/>
      <c r="R119" s="24"/>
    </row>
    <row r="120" spans="16:23" x14ac:dyDescent="0.25">
      <c r="P120" s="24"/>
      <c r="Q120" s="24"/>
      <c r="R120" s="24"/>
    </row>
    <row r="121" spans="16:23" x14ac:dyDescent="0.25">
      <c r="P121" s="24"/>
      <c r="Q121" s="24"/>
      <c r="R121" s="24"/>
    </row>
    <row r="122" spans="16:23" x14ac:dyDescent="0.25">
      <c r="P122" s="24"/>
      <c r="Q122" s="24"/>
      <c r="R122" s="40"/>
    </row>
    <row r="123" spans="16:23" x14ac:dyDescent="0.25">
      <c r="P123" s="24"/>
      <c r="Q123" s="24"/>
      <c r="R123" s="24"/>
    </row>
    <row r="124" spans="16:23" x14ac:dyDescent="0.25">
      <c r="P124" s="24"/>
      <c r="Q124" s="24"/>
      <c r="R124" s="24"/>
    </row>
    <row r="125" spans="16:23" x14ac:dyDescent="0.25">
      <c r="P125" s="24"/>
      <c r="Q125" s="24"/>
      <c r="R125" s="24"/>
    </row>
    <row r="126" spans="16:23" x14ac:dyDescent="0.25">
      <c r="P126" s="24"/>
      <c r="Q126" s="24"/>
      <c r="R126" s="24"/>
    </row>
    <row r="127" spans="16:23" x14ac:dyDescent="0.25">
      <c r="P127" s="24"/>
      <c r="Q127" s="24"/>
      <c r="R127" s="24"/>
    </row>
    <row r="128" spans="16:23" x14ac:dyDescent="0.25">
      <c r="P128" s="24"/>
      <c r="Q128" s="24"/>
      <c r="R128" s="40"/>
    </row>
    <row r="129" spans="16:18" x14ac:dyDescent="0.25">
      <c r="P129" s="24"/>
      <c r="Q129" s="24"/>
      <c r="R129" s="24"/>
    </row>
    <row r="132" spans="16:18" x14ac:dyDescent="0.25">
      <c r="R132" s="28"/>
    </row>
    <row r="133" spans="16:18" x14ac:dyDescent="0.25">
      <c r="R133" s="28"/>
    </row>
    <row r="159" spans="18:18" x14ac:dyDescent="0.25">
      <c r="R159" s="28"/>
    </row>
  </sheetData>
  <mergeCells count="13">
    <mergeCell ref="A99:N99"/>
    <mergeCell ref="A100:N100"/>
    <mergeCell ref="A8:N8"/>
    <mergeCell ref="A9:N9"/>
    <mergeCell ref="A10:N10"/>
    <mergeCell ref="E96:G96"/>
    <mergeCell ref="E6:N6"/>
    <mergeCell ref="E11:N11"/>
    <mergeCell ref="E1:N1"/>
    <mergeCell ref="E2:N2"/>
    <mergeCell ref="E3:N3"/>
    <mergeCell ref="E4:N4"/>
    <mergeCell ref="E5:N5"/>
  </mergeCells>
  <pageMargins left="0.70866141732283472" right="0.70866141732283472" top="0.39370078740157483" bottom="0.74803149606299213" header="0.31496062992125984" footer="0.31496062992125984"/>
  <pageSetup scale="4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</vt:lpstr>
      <vt:lpstr>'Plantilla Ejecución '!Área_de_impresión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INEFI OAI</cp:lastModifiedBy>
  <cp:lastPrinted>2022-11-30T13:54:45Z</cp:lastPrinted>
  <dcterms:created xsi:type="dcterms:W3CDTF">2018-04-17T18:57:16Z</dcterms:created>
  <dcterms:modified xsi:type="dcterms:W3CDTF">2022-12-14T17:59:32Z</dcterms:modified>
</cp:coreProperties>
</file>